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District Budgets for 19-20\"/>
    </mc:Choice>
  </mc:AlternateContent>
  <xr:revisionPtr revIDLastSave="0" documentId="13_ncr:1_{168B67BE-E9A9-42B6-A5A9-FBA96172CE10}" xr6:coauthVersionLast="43" xr6:coauthVersionMax="43" xr10:uidLastSave="{00000000-0000-0000-0000-000000000000}"/>
  <bookViews>
    <workbookView xWindow="-108" yWindow="-108" windowWidth="23256" windowHeight="12576" xr2:uid="{4487C5CF-5B7C-4915-A862-B01F4E46F972}"/>
  </bookViews>
  <sheets>
    <sheet name="Sheet1" sheetId="1" r:id="rId1"/>
    <sheet name="White Pine Revenue" sheetId="14" r:id="rId2"/>
    <sheet name="White Pine Expenses" sheetId="15" r:id="rId3"/>
    <sheet name="Washoe Revenue" sheetId="20" r:id="rId4"/>
    <sheet name="Washoe Expenditure" sheetId="21" r:id="rId5"/>
    <sheet name="Storey Revenue" sheetId="10" r:id="rId6"/>
    <sheet name="Storey Expenditure" sheetId="11" r:id="rId7"/>
    <sheet name="Pershing Revenue" sheetId="18" r:id="rId8"/>
    <sheet name="Pershing Expenses" sheetId="19" r:id="rId9"/>
    <sheet name="Nye Revenue" sheetId="16" r:id="rId10"/>
    <sheet name="Nye Expenses" sheetId="17" r:id="rId11"/>
    <sheet name="Lyon Revenue" sheetId="12" r:id="rId12"/>
    <sheet name="Lyon Expenditure" sheetId="13" r:id="rId13"/>
    <sheet name="Revenue Lincoln" sheetId="6" r:id="rId14"/>
    <sheet name="Expenditures Lincoln" sheetId="7" r:id="rId15"/>
    <sheet name="Lander Revenue" sheetId="36" r:id="rId16"/>
    <sheet name="Lander Expenditure" sheetId="37" r:id="rId17"/>
    <sheet name="Humboldt Revenue" sheetId="26" r:id="rId18"/>
    <sheet name="Humboldt Expenditure" sheetId="27" r:id="rId19"/>
    <sheet name="Esmeralda Revenue" sheetId="31" r:id="rId20"/>
    <sheet name="Esmeralda Expenditure" sheetId="32" r:id="rId21"/>
    <sheet name="Elko Revenue" sheetId="29" r:id="rId22"/>
    <sheet name="Elko Expenditure" sheetId="30" r:id="rId23"/>
    <sheet name="Douglas Revenues" sheetId="22" r:id="rId24"/>
    <sheet name="Douglas Expenses" sheetId="24" r:id="rId25"/>
    <sheet name="Clark Revenue" sheetId="8" r:id="rId26"/>
    <sheet name="Clark Expenditures" sheetId="9" r:id="rId27"/>
    <sheet name="Revenue Churchill" sheetId="2" r:id="rId28"/>
    <sheet name="Expenditures Churchill" sheetId="3" r:id="rId29"/>
    <sheet name="Revenue Carson" sheetId="4" r:id="rId30"/>
    <sheet name="Expenditures Carson" sheetId="5" r:id="rId31"/>
    <sheet name="Mineral Revenue" sheetId="38" r:id="rId32"/>
    <sheet name="Mineral Expenditure" sheetId="39" r:id="rId3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" i="1" l="1"/>
  <c r="L3" i="1"/>
  <c r="L4" i="1"/>
  <c r="D100" i="8"/>
  <c r="H100" i="8" s="1"/>
  <c r="G100" i="8"/>
  <c r="L5" i="1"/>
  <c r="L6" i="1"/>
  <c r="L7" i="1"/>
  <c r="L9" i="1"/>
  <c r="L10" i="1"/>
  <c r="L11" i="1"/>
  <c r="L12" i="1"/>
  <c r="L14" i="1"/>
  <c r="L15" i="1"/>
  <c r="H131" i="4"/>
  <c r="G131" i="4"/>
  <c r="D131" i="4"/>
  <c r="H100" i="2"/>
  <c r="G100" i="2"/>
  <c r="D100" i="2"/>
  <c r="D87" i="22"/>
  <c r="H87" i="22"/>
  <c r="G87" i="22"/>
  <c r="H114" i="29"/>
  <c r="G114" i="29"/>
  <c r="D114" i="29"/>
  <c r="H63" i="31"/>
  <c r="D63" i="31"/>
  <c r="G63" i="31"/>
  <c r="D149" i="26"/>
  <c r="H149" i="26" s="1"/>
  <c r="G149" i="26"/>
  <c r="H131" i="36"/>
  <c r="D131" i="36"/>
  <c r="G131" i="36"/>
  <c r="H96" i="6"/>
  <c r="D96" i="6"/>
  <c r="G96" i="6"/>
  <c r="D96" i="12"/>
  <c r="H96" i="12"/>
  <c r="G96" i="12"/>
  <c r="D91" i="16"/>
  <c r="H91" i="16"/>
  <c r="G91" i="16"/>
  <c r="D88" i="18"/>
  <c r="H88" i="18" s="1"/>
  <c r="G88" i="18"/>
  <c r="L16" i="1"/>
  <c r="L17" i="1"/>
  <c r="L18" i="1"/>
  <c r="H79" i="10"/>
  <c r="D79" i="10"/>
  <c r="G79" i="10"/>
  <c r="H91" i="14"/>
  <c r="G91" i="14"/>
  <c r="D91" i="14"/>
  <c r="H139" i="20"/>
  <c r="D139" i="20"/>
  <c r="G139" i="20"/>
  <c r="M18" i="1" l="1"/>
  <c r="K18" i="1"/>
  <c r="J18" i="1"/>
  <c r="I18" i="1"/>
  <c r="H89" i="14"/>
  <c r="G89" i="14"/>
  <c r="F89" i="14"/>
  <c r="E89" i="14"/>
  <c r="D89" i="14"/>
  <c r="C89" i="14"/>
  <c r="H88" i="14"/>
  <c r="G88" i="14"/>
  <c r="F88" i="14"/>
  <c r="C88" i="14"/>
  <c r="D88" i="14" s="1"/>
  <c r="E88" i="14"/>
  <c r="C87" i="14"/>
  <c r="F87" i="14"/>
  <c r="E87" i="14"/>
  <c r="D87" i="14"/>
  <c r="G87" i="14" s="1"/>
  <c r="H87" i="14" s="1"/>
  <c r="H86" i="14"/>
  <c r="G86" i="14"/>
  <c r="F86" i="14"/>
  <c r="E86" i="14"/>
  <c r="D86" i="14"/>
  <c r="C86" i="14"/>
  <c r="H18" i="1"/>
  <c r="G18" i="1"/>
  <c r="F18" i="1"/>
  <c r="E18" i="1"/>
  <c r="E185" i="15"/>
  <c r="C185" i="15"/>
  <c r="D83" i="14"/>
  <c r="E83" i="14"/>
  <c r="C83" i="14"/>
  <c r="E82" i="14"/>
  <c r="C82" i="14"/>
  <c r="D176" i="15"/>
  <c r="F176" i="15"/>
  <c r="G176" i="15" s="1"/>
  <c r="H176" i="15" s="1"/>
  <c r="D177" i="15"/>
  <c r="F177" i="15"/>
  <c r="D76" i="14"/>
  <c r="F76" i="14"/>
  <c r="D77" i="14"/>
  <c r="F77" i="14"/>
  <c r="E75" i="14"/>
  <c r="C75" i="14"/>
  <c r="F74" i="14"/>
  <c r="G74" i="14" s="1"/>
  <c r="H74" i="14" s="1"/>
  <c r="D74" i="14"/>
  <c r="G73" i="14"/>
  <c r="H73" i="14" s="1"/>
  <c r="F73" i="14"/>
  <c r="D73" i="14"/>
  <c r="E173" i="15"/>
  <c r="C173" i="15"/>
  <c r="D70" i="14"/>
  <c r="E68" i="14"/>
  <c r="C68" i="14"/>
  <c r="E66" i="14"/>
  <c r="C66" i="14"/>
  <c r="E64" i="14"/>
  <c r="C64" i="14"/>
  <c r="F63" i="14"/>
  <c r="D63" i="14"/>
  <c r="C169" i="15"/>
  <c r="E164" i="15"/>
  <c r="C164" i="15"/>
  <c r="C57" i="14"/>
  <c r="E55" i="14"/>
  <c r="E57" i="14" s="1"/>
  <c r="F57" i="14" s="1"/>
  <c r="C55" i="14"/>
  <c r="C51" i="14"/>
  <c r="E50" i="14"/>
  <c r="F50" i="14" s="1"/>
  <c r="C50" i="14"/>
  <c r="F49" i="14"/>
  <c r="D49" i="14"/>
  <c r="E143" i="15"/>
  <c r="C143" i="15"/>
  <c r="C46" i="14"/>
  <c r="D46" i="14" s="1"/>
  <c r="E44" i="14"/>
  <c r="E46" i="14" s="1"/>
  <c r="F46" i="14" s="1"/>
  <c r="C44" i="14"/>
  <c r="E136" i="15"/>
  <c r="C136" i="15"/>
  <c r="D136" i="15" s="1"/>
  <c r="E38" i="14"/>
  <c r="F38" i="14" s="1"/>
  <c r="G38" i="14" s="1"/>
  <c r="H38" i="14" s="1"/>
  <c r="D38" i="14"/>
  <c r="C38" i="14"/>
  <c r="F37" i="14"/>
  <c r="D37" i="14"/>
  <c r="G37" i="14" s="1"/>
  <c r="H37" i="14" s="1"/>
  <c r="E125" i="15"/>
  <c r="C125" i="15"/>
  <c r="C34" i="14"/>
  <c r="D34" i="14" s="1"/>
  <c r="E33" i="14"/>
  <c r="F33" i="14" s="1"/>
  <c r="C33" i="14"/>
  <c r="E119" i="15"/>
  <c r="C119" i="15"/>
  <c r="E29" i="14"/>
  <c r="E28" i="14"/>
  <c r="C28" i="14"/>
  <c r="C29" i="14" s="1"/>
  <c r="D29" i="14" s="1"/>
  <c r="F4" i="15"/>
  <c r="G4" i="15" s="1"/>
  <c r="H4" i="15" s="1"/>
  <c r="F5" i="15"/>
  <c r="G5" i="15" s="1"/>
  <c r="H5" i="15" s="1"/>
  <c r="F6" i="15"/>
  <c r="G6" i="15"/>
  <c r="H6" i="15" s="1"/>
  <c r="F7" i="15"/>
  <c r="G7" i="15"/>
  <c r="H7" i="15"/>
  <c r="F8" i="15"/>
  <c r="G8" i="15"/>
  <c r="H8" i="15"/>
  <c r="F11" i="15"/>
  <c r="G11" i="15"/>
  <c r="H11" i="15"/>
  <c r="F12" i="15"/>
  <c r="G12" i="15"/>
  <c r="H12" i="15"/>
  <c r="F13" i="15"/>
  <c r="G13" i="15" s="1"/>
  <c r="H13" i="15" s="1"/>
  <c r="F14" i="15"/>
  <c r="G14" i="15"/>
  <c r="H14" i="15" s="1"/>
  <c r="F17" i="15"/>
  <c r="G17" i="15" s="1"/>
  <c r="H17" i="15" s="1"/>
  <c r="F18" i="15"/>
  <c r="G18" i="15"/>
  <c r="H18" i="15" s="1"/>
  <c r="F21" i="15"/>
  <c r="G21" i="15" s="1"/>
  <c r="H21" i="15" s="1"/>
  <c r="F22" i="15"/>
  <c r="G22" i="15"/>
  <c r="H22" i="15" s="1"/>
  <c r="F23" i="15"/>
  <c r="G23" i="15"/>
  <c r="H23" i="15"/>
  <c r="F24" i="15"/>
  <c r="G24" i="15"/>
  <c r="H24" i="15"/>
  <c r="F25" i="15"/>
  <c r="G25" i="15" s="1"/>
  <c r="H25" i="15" s="1"/>
  <c r="F27" i="15"/>
  <c r="G27" i="15"/>
  <c r="H27" i="15"/>
  <c r="F28" i="15"/>
  <c r="G28" i="15"/>
  <c r="H28" i="15"/>
  <c r="F29" i="15"/>
  <c r="G29" i="15" s="1"/>
  <c r="H29" i="15" s="1"/>
  <c r="F33" i="15"/>
  <c r="G33" i="15" s="1"/>
  <c r="H33" i="15" s="1"/>
  <c r="F34" i="15"/>
  <c r="G34" i="15"/>
  <c r="H34" i="15" s="1"/>
  <c r="F35" i="15"/>
  <c r="G35" i="15"/>
  <c r="H35" i="15"/>
  <c r="F36" i="15"/>
  <c r="G36" i="15"/>
  <c r="H36" i="15"/>
  <c r="F37" i="15"/>
  <c r="G37" i="15" s="1"/>
  <c r="H37" i="15" s="1"/>
  <c r="F39" i="15"/>
  <c r="G39" i="15"/>
  <c r="H39" i="15"/>
  <c r="F40" i="15"/>
  <c r="G40" i="15"/>
  <c r="H40" i="15"/>
  <c r="F41" i="15"/>
  <c r="G41" i="15" s="1"/>
  <c r="H41" i="15" s="1"/>
  <c r="F45" i="15"/>
  <c r="G45" i="15" s="1"/>
  <c r="H45" i="15" s="1"/>
  <c r="F46" i="15"/>
  <c r="G46" i="15"/>
  <c r="H46" i="15" s="1"/>
  <c r="F47" i="15"/>
  <c r="G47" i="15"/>
  <c r="H47" i="15"/>
  <c r="F50" i="15"/>
  <c r="G50" i="15"/>
  <c r="H50" i="15" s="1"/>
  <c r="F51" i="15"/>
  <c r="G51" i="15"/>
  <c r="H51" i="15"/>
  <c r="F52" i="15"/>
  <c r="G52" i="15"/>
  <c r="H52" i="15"/>
  <c r="F53" i="15"/>
  <c r="G53" i="15" s="1"/>
  <c r="H53" i="15" s="1"/>
  <c r="F54" i="15"/>
  <c r="G54" i="15"/>
  <c r="H54" i="15" s="1"/>
  <c r="F57" i="15"/>
  <c r="G57" i="15" s="1"/>
  <c r="H57" i="15" s="1"/>
  <c r="F58" i="15"/>
  <c r="G58" i="15"/>
  <c r="H58" i="15" s="1"/>
  <c r="F59" i="15"/>
  <c r="G59" i="15"/>
  <c r="H59" i="15"/>
  <c r="F60" i="15"/>
  <c r="G60" i="15"/>
  <c r="H60" i="15"/>
  <c r="F61" i="15"/>
  <c r="G61" i="15" s="1"/>
  <c r="H61" i="15" s="1"/>
  <c r="F62" i="15"/>
  <c r="G62" i="15"/>
  <c r="H62" i="15" s="1"/>
  <c r="F65" i="15"/>
  <c r="G65" i="15" s="1"/>
  <c r="H65" i="15" s="1"/>
  <c r="F66" i="15"/>
  <c r="G66" i="15"/>
  <c r="H66" i="15" s="1"/>
  <c r="F67" i="15"/>
  <c r="G67" i="15"/>
  <c r="H67" i="15"/>
  <c r="F68" i="15"/>
  <c r="G68" i="15"/>
  <c r="H68" i="15"/>
  <c r="F69" i="15"/>
  <c r="G69" i="15" s="1"/>
  <c r="H69" i="15" s="1"/>
  <c r="F70" i="15"/>
  <c r="G70" i="15"/>
  <c r="H70" i="15" s="1"/>
  <c r="F73" i="15"/>
  <c r="G73" i="15" s="1"/>
  <c r="H73" i="15" s="1"/>
  <c r="F74" i="15"/>
  <c r="G74" i="15"/>
  <c r="H74" i="15" s="1"/>
  <c r="F75" i="15"/>
  <c r="G75" i="15"/>
  <c r="H75" i="15"/>
  <c r="F76" i="15"/>
  <c r="G76" i="15"/>
  <c r="H76" i="15"/>
  <c r="F77" i="15"/>
  <c r="G77" i="15" s="1"/>
  <c r="H77" i="15" s="1"/>
  <c r="F78" i="15"/>
  <c r="G78" i="15"/>
  <c r="H78" i="15" s="1"/>
  <c r="F81" i="15"/>
  <c r="G81" i="15" s="1"/>
  <c r="H81" i="15" s="1"/>
  <c r="F82" i="15"/>
  <c r="G82" i="15"/>
  <c r="H82" i="15" s="1"/>
  <c r="F83" i="15"/>
  <c r="G83" i="15"/>
  <c r="H83" i="15"/>
  <c r="F84" i="15"/>
  <c r="G84" i="15"/>
  <c r="H84" i="15"/>
  <c r="F85" i="15"/>
  <c r="G85" i="15" s="1"/>
  <c r="H85" i="15" s="1"/>
  <c r="F86" i="15"/>
  <c r="G86" i="15"/>
  <c r="H86" i="15" s="1"/>
  <c r="F89" i="15"/>
  <c r="G89" i="15" s="1"/>
  <c r="H89" i="15" s="1"/>
  <c r="F90" i="15"/>
  <c r="G90" i="15"/>
  <c r="H90" i="15" s="1"/>
  <c r="F91" i="15"/>
  <c r="G91" i="15"/>
  <c r="H91" i="15"/>
  <c r="F92" i="15"/>
  <c r="G92" i="15"/>
  <c r="H92" i="15"/>
  <c r="F93" i="15"/>
  <c r="G93" i="15" s="1"/>
  <c r="H93" i="15" s="1"/>
  <c r="F94" i="15"/>
  <c r="G94" i="15"/>
  <c r="H94" i="15" s="1"/>
  <c r="F95" i="15"/>
  <c r="G95" i="15"/>
  <c r="H95" i="15"/>
  <c r="F98" i="15"/>
  <c r="G98" i="15"/>
  <c r="H98" i="15" s="1"/>
  <c r="F99" i="15"/>
  <c r="G99" i="15"/>
  <c r="H99" i="15"/>
  <c r="F100" i="15"/>
  <c r="G100" i="15" s="1"/>
  <c r="H100" i="15" s="1"/>
  <c r="F103" i="15"/>
  <c r="G103" i="15"/>
  <c r="H103" i="15"/>
  <c r="F104" i="15"/>
  <c r="G104" i="15" s="1"/>
  <c r="H104" i="15" s="1"/>
  <c r="F106" i="15"/>
  <c r="G106" i="15"/>
  <c r="H106" i="15" s="1"/>
  <c r="F108" i="15"/>
  <c r="F111" i="15"/>
  <c r="F112" i="15"/>
  <c r="G112" i="15" s="1"/>
  <c r="H112" i="15" s="1"/>
  <c r="F115" i="15"/>
  <c r="G115" i="15" s="1"/>
  <c r="H115" i="15" s="1"/>
  <c r="F118" i="15"/>
  <c r="G118" i="15" s="1"/>
  <c r="H118" i="15" s="1"/>
  <c r="F119" i="15"/>
  <c r="F122" i="15"/>
  <c r="F123" i="15"/>
  <c r="F124" i="15"/>
  <c r="G124" i="15" s="1"/>
  <c r="H124" i="15" s="1"/>
  <c r="F125" i="15"/>
  <c r="F128" i="15"/>
  <c r="F129" i="15"/>
  <c r="G129" i="15" s="1"/>
  <c r="H129" i="15" s="1"/>
  <c r="F130" i="15"/>
  <c r="F131" i="15"/>
  <c r="F132" i="15"/>
  <c r="F133" i="15"/>
  <c r="G133" i="15" s="1"/>
  <c r="H133" i="15" s="1"/>
  <c r="F134" i="15"/>
  <c r="F135" i="15"/>
  <c r="F136" i="15"/>
  <c r="F139" i="15"/>
  <c r="F140" i="15"/>
  <c r="F141" i="15"/>
  <c r="F142" i="15"/>
  <c r="G142" i="15"/>
  <c r="H142" i="15" s="1"/>
  <c r="F143" i="15"/>
  <c r="F146" i="15"/>
  <c r="F147" i="15"/>
  <c r="F148" i="15"/>
  <c r="F149" i="15"/>
  <c r="F150" i="15"/>
  <c r="F151" i="15"/>
  <c r="F152" i="15"/>
  <c r="F153" i="15"/>
  <c r="F154" i="15"/>
  <c r="G154" i="15" s="1"/>
  <c r="H154" i="15" s="1"/>
  <c r="F155" i="15"/>
  <c r="F158" i="15"/>
  <c r="F159" i="15"/>
  <c r="F160" i="15"/>
  <c r="F161" i="15"/>
  <c r="F162" i="15"/>
  <c r="F163" i="15"/>
  <c r="F164" i="15"/>
  <c r="F167" i="15"/>
  <c r="F168" i="15"/>
  <c r="G168" i="15" s="1"/>
  <c r="H168" i="15" s="1"/>
  <c r="F169" i="15"/>
  <c r="F172" i="15"/>
  <c r="F173" i="15"/>
  <c r="F178" i="15"/>
  <c r="F179" i="15"/>
  <c r="G179" i="15" s="1"/>
  <c r="H179" i="15" s="1"/>
  <c r="F180" i="15"/>
  <c r="F181" i="15"/>
  <c r="F184" i="15"/>
  <c r="F185" i="15"/>
  <c r="H3" i="15"/>
  <c r="G3" i="15"/>
  <c r="F3" i="15"/>
  <c r="D4" i="15"/>
  <c r="D5" i="15"/>
  <c r="D6" i="15"/>
  <c r="D7" i="15"/>
  <c r="D8" i="15"/>
  <c r="D11" i="15"/>
  <c r="D12" i="15"/>
  <c r="D13" i="15"/>
  <c r="D14" i="15"/>
  <c r="D17" i="15"/>
  <c r="D18" i="15"/>
  <c r="D21" i="15"/>
  <c r="D22" i="15"/>
  <c r="D23" i="15"/>
  <c r="D24" i="15"/>
  <c r="D25" i="15"/>
  <c r="D27" i="15"/>
  <c r="D28" i="15"/>
  <c r="D29" i="15"/>
  <c r="D33" i="15"/>
  <c r="D34" i="15"/>
  <c r="D35" i="15"/>
  <c r="D36" i="15"/>
  <c r="D37" i="15"/>
  <c r="D39" i="15"/>
  <c r="D40" i="15"/>
  <c r="D41" i="15"/>
  <c r="D45" i="15"/>
  <c r="D46" i="15"/>
  <c r="D47" i="15"/>
  <c r="D50" i="15"/>
  <c r="D51" i="15"/>
  <c r="D52" i="15"/>
  <c r="D53" i="15"/>
  <c r="D54" i="15"/>
  <c r="D57" i="15"/>
  <c r="D58" i="15"/>
  <c r="D59" i="15"/>
  <c r="D60" i="15"/>
  <c r="D61" i="15"/>
  <c r="D62" i="15"/>
  <c r="D65" i="15"/>
  <c r="D66" i="15"/>
  <c r="D67" i="15"/>
  <c r="D68" i="15"/>
  <c r="D69" i="15"/>
  <c r="D70" i="15"/>
  <c r="D73" i="15"/>
  <c r="D74" i="15"/>
  <c r="D75" i="15"/>
  <c r="D76" i="15"/>
  <c r="D77" i="15"/>
  <c r="D78" i="15"/>
  <c r="D81" i="15"/>
  <c r="D82" i="15"/>
  <c r="D83" i="15"/>
  <c r="D84" i="15"/>
  <c r="D85" i="15"/>
  <c r="D86" i="15"/>
  <c r="D89" i="15"/>
  <c r="D90" i="15"/>
  <c r="D91" i="15"/>
  <c r="D92" i="15"/>
  <c r="D93" i="15"/>
  <c r="D94" i="15"/>
  <c r="D95" i="15"/>
  <c r="D98" i="15"/>
  <c r="D99" i="15"/>
  <c r="D100" i="15"/>
  <c r="D103" i="15"/>
  <c r="D104" i="15"/>
  <c r="D106" i="15"/>
  <c r="D108" i="15"/>
  <c r="D111" i="15"/>
  <c r="G111" i="15" s="1"/>
  <c r="H111" i="15" s="1"/>
  <c r="D112" i="15"/>
  <c r="D115" i="15"/>
  <c r="D118" i="15"/>
  <c r="D119" i="15"/>
  <c r="G119" i="15" s="1"/>
  <c r="H119" i="15" s="1"/>
  <c r="D122" i="15"/>
  <c r="G122" i="15" s="1"/>
  <c r="H122" i="15" s="1"/>
  <c r="D123" i="15"/>
  <c r="D124" i="15"/>
  <c r="D125" i="15"/>
  <c r="D128" i="15"/>
  <c r="D129" i="15"/>
  <c r="D130" i="15"/>
  <c r="G130" i="15" s="1"/>
  <c r="H130" i="15" s="1"/>
  <c r="D131" i="15"/>
  <c r="G131" i="15" s="1"/>
  <c r="H131" i="15" s="1"/>
  <c r="D132" i="15"/>
  <c r="D133" i="15"/>
  <c r="D134" i="15"/>
  <c r="D135" i="15"/>
  <c r="G135" i="15" s="1"/>
  <c r="H135" i="15" s="1"/>
  <c r="D139" i="15"/>
  <c r="G139" i="15" s="1"/>
  <c r="H139" i="15" s="1"/>
  <c r="D140" i="15"/>
  <c r="D141" i="15"/>
  <c r="D142" i="15"/>
  <c r="D143" i="15"/>
  <c r="G143" i="15" s="1"/>
  <c r="H143" i="15" s="1"/>
  <c r="D146" i="15"/>
  <c r="G146" i="15" s="1"/>
  <c r="H146" i="15" s="1"/>
  <c r="D147" i="15"/>
  <c r="G147" i="15" s="1"/>
  <c r="H147" i="15" s="1"/>
  <c r="D148" i="15"/>
  <c r="D149" i="15"/>
  <c r="D150" i="15"/>
  <c r="D151" i="15"/>
  <c r="G151" i="15" s="1"/>
  <c r="H151" i="15" s="1"/>
  <c r="D152" i="15"/>
  <c r="D153" i="15"/>
  <c r="D154" i="15"/>
  <c r="D155" i="15"/>
  <c r="G155" i="15" s="1"/>
  <c r="H155" i="15" s="1"/>
  <c r="D158" i="15"/>
  <c r="G158" i="15" s="1"/>
  <c r="H158" i="15" s="1"/>
  <c r="D159" i="15"/>
  <c r="G159" i="15" s="1"/>
  <c r="H159" i="15" s="1"/>
  <c r="D160" i="15"/>
  <c r="D161" i="15"/>
  <c r="D162" i="15"/>
  <c r="G162" i="15" s="1"/>
  <c r="H162" i="15" s="1"/>
  <c r="D163" i="15"/>
  <c r="G163" i="15" s="1"/>
  <c r="H163" i="15" s="1"/>
  <c r="D164" i="15"/>
  <c r="D167" i="15"/>
  <c r="D168" i="15"/>
  <c r="D169" i="15"/>
  <c r="D172" i="15"/>
  <c r="D173" i="15"/>
  <c r="D178" i="15"/>
  <c r="G178" i="15" s="1"/>
  <c r="H178" i="15" s="1"/>
  <c r="D179" i="15"/>
  <c r="D180" i="15"/>
  <c r="D181" i="15"/>
  <c r="D184" i="15"/>
  <c r="D185" i="15"/>
  <c r="G185" i="15" s="1"/>
  <c r="H185" i="15" s="1"/>
  <c r="D3" i="15"/>
  <c r="F22" i="14"/>
  <c r="E22" i="14"/>
  <c r="F21" i="14"/>
  <c r="G21" i="14" s="1"/>
  <c r="H21" i="14" s="1"/>
  <c r="F20" i="14"/>
  <c r="C22" i="14"/>
  <c r="D21" i="14"/>
  <c r="D20" i="14"/>
  <c r="G20" i="14" s="1"/>
  <c r="H20" i="14" s="1"/>
  <c r="G2" i="14"/>
  <c r="H2" i="14" s="1"/>
  <c r="F3" i="14"/>
  <c r="F4" i="14"/>
  <c r="F5" i="14"/>
  <c r="F6" i="14"/>
  <c r="F7" i="14"/>
  <c r="F11" i="14"/>
  <c r="F15" i="14"/>
  <c r="F16" i="14"/>
  <c r="F24" i="14"/>
  <c r="F27" i="14"/>
  <c r="F28" i="14"/>
  <c r="F29" i="14"/>
  <c r="F32" i="14"/>
  <c r="F39" i="14"/>
  <c r="F40" i="14"/>
  <c r="F43" i="14"/>
  <c r="F45" i="14"/>
  <c r="F54" i="14"/>
  <c r="F55" i="14"/>
  <c r="F56" i="14"/>
  <c r="F60" i="14"/>
  <c r="F64" i="14"/>
  <c r="F65" i="14"/>
  <c r="F66" i="14"/>
  <c r="F67" i="14"/>
  <c r="F68" i="14"/>
  <c r="F69" i="14"/>
  <c r="F70" i="14"/>
  <c r="F75" i="14"/>
  <c r="G75" i="14" s="1"/>
  <c r="H75" i="14" s="1"/>
  <c r="F80" i="14"/>
  <c r="F81" i="14"/>
  <c r="F82" i="14"/>
  <c r="F83" i="14"/>
  <c r="F2" i="14"/>
  <c r="D3" i="14"/>
  <c r="D4" i="14"/>
  <c r="D5" i="14"/>
  <c r="D6" i="14"/>
  <c r="D7" i="14"/>
  <c r="D11" i="14"/>
  <c r="D15" i="14"/>
  <c r="D16" i="14"/>
  <c r="D24" i="14"/>
  <c r="D27" i="14"/>
  <c r="D28" i="14"/>
  <c r="D32" i="14"/>
  <c r="D33" i="14"/>
  <c r="D39" i="14"/>
  <c r="G39" i="14" s="1"/>
  <c r="H39" i="14" s="1"/>
  <c r="D40" i="14"/>
  <c r="D43" i="14"/>
  <c r="D44" i="14"/>
  <c r="D45" i="14"/>
  <c r="D50" i="14"/>
  <c r="D51" i="14"/>
  <c r="D54" i="14"/>
  <c r="D55" i="14"/>
  <c r="D56" i="14"/>
  <c r="D57" i="14"/>
  <c r="D60" i="14"/>
  <c r="D64" i="14"/>
  <c r="D65" i="14"/>
  <c r="D66" i="14"/>
  <c r="D67" i="14"/>
  <c r="D68" i="14"/>
  <c r="D69" i="14"/>
  <c r="G70" i="14"/>
  <c r="H70" i="14" s="1"/>
  <c r="D75" i="14"/>
  <c r="D80" i="14"/>
  <c r="D81" i="14"/>
  <c r="D82" i="14"/>
  <c r="D2" i="14"/>
  <c r="M17" i="1"/>
  <c r="K17" i="1"/>
  <c r="J17" i="1"/>
  <c r="I17" i="1"/>
  <c r="G138" i="20"/>
  <c r="H138" i="20"/>
  <c r="F138" i="20"/>
  <c r="C138" i="20"/>
  <c r="D138" i="20" s="1"/>
  <c r="E138" i="20"/>
  <c r="G137" i="20"/>
  <c r="H137" i="20" s="1"/>
  <c r="F137" i="20"/>
  <c r="E137" i="20"/>
  <c r="D137" i="20"/>
  <c r="C137" i="20"/>
  <c r="G136" i="20"/>
  <c r="H136" i="20"/>
  <c r="F136" i="20"/>
  <c r="E136" i="20"/>
  <c r="D136" i="20"/>
  <c r="C136" i="20"/>
  <c r="H135" i="20"/>
  <c r="G135" i="20"/>
  <c r="F135" i="20"/>
  <c r="E135" i="20"/>
  <c r="D135" i="20"/>
  <c r="C135" i="20"/>
  <c r="H17" i="1"/>
  <c r="G17" i="1"/>
  <c r="F17" i="1"/>
  <c r="E17" i="1"/>
  <c r="M16" i="1"/>
  <c r="K16" i="1"/>
  <c r="J16" i="1"/>
  <c r="I16" i="1"/>
  <c r="H77" i="10"/>
  <c r="G77" i="10"/>
  <c r="F77" i="10"/>
  <c r="E77" i="10"/>
  <c r="D77" i="10"/>
  <c r="C77" i="10"/>
  <c r="H76" i="10"/>
  <c r="G76" i="10"/>
  <c r="F76" i="10"/>
  <c r="E76" i="10"/>
  <c r="D76" i="10"/>
  <c r="C76" i="10"/>
  <c r="H75" i="10"/>
  <c r="G75" i="10"/>
  <c r="F75" i="10"/>
  <c r="E75" i="10"/>
  <c r="D75" i="10"/>
  <c r="C75" i="10"/>
  <c r="H74" i="10"/>
  <c r="G74" i="10"/>
  <c r="F74" i="10"/>
  <c r="E74" i="10"/>
  <c r="D74" i="10"/>
  <c r="C74" i="10"/>
  <c r="H16" i="1"/>
  <c r="F16" i="1"/>
  <c r="E16" i="1"/>
  <c r="M15" i="1"/>
  <c r="K15" i="1"/>
  <c r="J15" i="1"/>
  <c r="I15" i="1"/>
  <c r="H87" i="18"/>
  <c r="G87" i="18"/>
  <c r="F87" i="18"/>
  <c r="D87" i="18"/>
  <c r="E87" i="18"/>
  <c r="C87" i="18"/>
  <c r="H86" i="18"/>
  <c r="G86" i="18"/>
  <c r="F86" i="18"/>
  <c r="E86" i="18"/>
  <c r="D86" i="18"/>
  <c r="C86" i="18"/>
  <c r="H85" i="18"/>
  <c r="G85" i="18"/>
  <c r="F85" i="18"/>
  <c r="E85" i="18"/>
  <c r="D85" i="18"/>
  <c r="C85" i="18"/>
  <c r="H84" i="18"/>
  <c r="G84" i="18"/>
  <c r="F84" i="18"/>
  <c r="E84" i="18"/>
  <c r="D84" i="18"/>
  <c r="C84" i="18"/>
  <c r="H15" i="1"/>
  <c r="G15" i="1"/>
  <c r="F15" i="1"/>
  <c r="E15" i="1"/>
  <c r="M14" i="1"/>
  <c r="K14" i="1"/>
  <c r="J14" i="1"/>
  <c r="I14" i="1"/>
  <c r="H90" i="16"/>
  <c r="G90" i="16"/>
  <c r="F90" i="16"/>
  <c r="E90" i="16"/>
  <c r="D90" i="16"/>
  <c r="C90" i="16"/>
  <c r="H89" i="16"/>
  <c r="G89" i="16"/>
  <c r="F89" i="16"/>
  <c r="E89" i="16"/>
  <c r="D89" i="16"/>
  <c r="C89" i="16"/>
  <c r="H88" i="16"/>
  <c r="G88" i="16"/>
  <c r="F88" i="16"/>
  <c r="E88" i="16"/>
  <c r="D88" i="16"/>
  <c r="C88" i="16"/>
  <c r="H87" i="16"/>
  <c r="G87" i="16"/>
  <c r="F87" i="16"/>
  <c r="E87" i="16"/>
  <c r="D87" i="16"/>
  <c r="C87" i="16"/>
  <c r="H14" i="1"/>
  <c r="G14" i="1"/>
  <c r="F14" i="1"/>
  <c r="E14" i="1"/>
  <c r="M12" i="1"/>
  <c r="K12" i="1"/>
  <c r="J12" i="1"/>
  <c r="I12" i="1"/>
  <c r="H95" i="12"/>
  <c r="G95" i="12"/>
  <c r="F95" i="12"/>
  <c r="E95" i="12"/>
  <c r="D95" i="12"/>
  <c r="C95" i="12"/>
  <c r="H94" i="12"/>
  <c r="G94" i="12"/>
  <c r="F94" i="12"/>
  <c r="E94" i="12"/>
  <c r="D94" i="12"/>
  <c r="C94" i="12"/>
  <c r="H93" i="12"/>
  <c r="G93" i="12"/>
  <c r="F93" i="12"/>
  <c r="D93" i="12"/>
  <c r="E93" i="12"/>
  <c r="C93" i="12"/>
  <c r="H92" i="12"/>
  <c r="G92" i="12"/>
  <c r="E92" i="12"/>
  <c r="F92" i="12" s="1"/>
  <c r="D92" i="12"/>
  <c r="C92" i="12"/>
  <c r="H12" i="1"/>
  <c r="G12" i="1"/>
  <c r="F12" i="1"/>
  <c r="E12" i="1"/>
  <c r="M11" i="1"/>
  <c r="K11" i="1"/>
  <c r="J11" i="1"/>
  <c r="I11" i="1"/>
  <c r="H95" i="6"/>
  <c r="G95" i="6"/>
  <c r="D95" i="6"/>
  <c r="F95" i="6"/>
  <c r="E95" i="6"/>
  <c r="C95" i="6"/>
  <c r="H94" i="6"/>
  <c r="G94" i="6"/>
  <c r="D94" i="6"/>
  <c r="F94" i="6"/>
  <c r="E94" i="6"/>
  <c r="C94" i="6"/>
  <c r="H93" i="6"/>
  <c r="G93" i="6"/>
  <c r="F93" i="6"/>
  <c r="E93" i="6"/>
  <c r="D93" i="6"/>
  <c r="C93" i="6"/>
  <c r="E92" i="6"/>
  <c r="C92" i="6"/>
  <c r="F92" i="6"/>
  <c r="D92" i="6"/>
  <c r="G92" i="6" s="1"/>
  <c r="H92" i="6" s="1"/>
  <c r="H11" i="1"/>
  <c r="G11" i="1"/>
  <c r="F11" i="1"/>
  <c r="E11" i="1"/>
  <c r="M10" i="1"/>
  <c r="K10" i="1"/>
  <c r="J10" i="1"/>
  <c r="I10" i="1"/>
  <c r="H129" i="36"/>
  <c r="G129" i="36"/>
  <c r="F129" i="36"/>
  <c r="E129" i="36"/>
  <c r="M9" i="1"/>
  <c r="K9" i="1"/>
  <c r="J9" i="1"/>
  <c r="I9" i="1"/>
  <c r="H148" i="26"/>
  <c r="G148" i="26"/>
  <c r="F148" i="26"/>
  <c r="E148" i="26"/>
  <c r="D148" i="26"/>
  <c r="C148" i="26"/>
  <c r="G147" i="26"/>
  <c r="H147" i="26"/>
  <c r="F147" i="26"/>
  <c r="E147" i="26"/>
  <c r="D147" i="26"/>
  <c r="E146" i="26"/>
  <c r="F146" i="26" s="1"/>
  <c r="G146" i="26" s="1"/>
  <c r="H146" i="26" s="1"/>
  <c r="C147" i="26"/>
  <c r="D146" i="26"/>
  <c r="C146" i="26"/>
  <c r="H145" i="26"/>
  <c r="G145" i="26"/>
  <c r="E145" i="26"/>
  <c r="F145" i="26" s="1"/>
  <c r="D145" i="26"/>
  <c r="C145" i="26"/>
  <c r="H9" i="1"/>
  <c r="G9" i="1"/>
  <c r="F9" i="1"/>
  <c r="E9" i="1"/>
  <c r="M7" i="1"/>
  <c r="K7" i="1"/>
  <c r="J7" i="1"/>
  <c r="I7" i="1"/>
  <c r="G61" i="31"/>
  <c r="H61" i="31" s="1"/>
  <c r="F61" i="31"/>
  <c r="E61" i="31"/>
  <c r="D61" i="31"/>
  <c r="C61" i="31"/>
  <c r="H60" i="31"/>
  <c r="G60" i="31"/>
  <c r="F60" i="31"/>
  <c r="E60" i="31"/>
  <c r="D60" i="31"/>
  <c r="C60" i="31"/>
  <c r="H59" i="31"/>
  <c r="G59" i="31"/>
  <c r="F59" i="31"/>
  <c r="E59" i="31"/>
  <c r="C59" i="31"/>
  <c r="E30" i="31"/>
  <c r="C30" i="31"/>
  <c r="F29" i="31"/>
  <c r="D29" i="31"/>
  <c r="H6" i="1"/>
  <c r="M6" i="1"/>
  <c r="K6" i="1"/>
  <c r="J6" i="1"/>
  <c r="I6" i="1"/>
  <c r="H112" i="29"/>
  <c r="G112" i="29"/>
  <c r="F112" i="29"/>
  <c r="E112" i="29"/>
  <c r="D112" i="29"/>
  <c r="C112" i="29"/>
  <c r="H111" i="29"/>
  <c r="G111" i="29"/>
  <c r="F111" i="29"/>
  <c r="E111" i="29"/>
  <c r="D111" i="29"/>
  <c r="C111" i="29"/>
  <c r="H110" i="29"/>
  <c r="G110" i="29"/>
  <c r="F110" i="29"/>
  <c r="E110" i="29"/>
  <c r="D110" i="29"/>
  <c r="C110" i="29"/>
  <c r="H109" i="29"/>
  <c r="G109" i="29"/>
  <c r="F109" i="29"/>
  <c r="C109" i="29"/>
  <c r="D109" i="29" s="1"/>
  <c r="E109" i="29"/>
  <c r="G6" i="1"/>
  <c r="F6" i="1"/>
  <c r="E6" i="1"/>
  <c r="M5" i="1"/>
  <c r="K5" i="1"/>
  <c r="J5" i="1"/>
  <c r="I5" i="1"/>
  <c r="H86" i="22"/>
  <c r="G86" i="22"/>
  <c r="F86" i="22"/>
  <c r="E86" i="22"/>
  <c r="D86" i="22"/>
  <c r="C86" i="22"/>
  <c r="H85" i="22"/>
  <c r="G85" i="22"/>
  <c r="F85" i="22"/>
  <c r="E85" i="22"/>
  <c r="D85" i="22"/>
  <c r="C85" i="22"/>
  <c r="H84" i="22"/>
  <c r="G84" i="22"/>
  <c r="F84" i="22"/>
  <c r="E84" i="22"/>
  <c r="D84" i="22"/>
  <c r="C84" i="22"/>
  <c r="H83" i="22"/>
  <c r="G83" i="22"/>
  <c r="F83" i="22"/>
  <c r="E83" i="22"/>
  <c r="D83" i="22"/>
  <c r="F79" i="22"/>
  <c r="D79" i="22"/>
  <c r="F73" i="22"/>
  <c r="F74" i="22"/>
  <c r="F75" i="22"/>
  <c r="F76" i="22"/>
  <c r="F72" i="22"/>
  <c r="D73" i="22"/>
  <c r="D74" i="22"/>
  <c r="D75" i="22"/>
  <c r="D76" i="22"/>
  <c r="D72" i="22"/>
  <c r="F66" i="22"/>
  <c r="F67" i="22"/>
  <c r="F68" i="22"/>
  <c r="F69" i="22"/>
  <c r="F65" i="22"/>
  <c r="D66" i="22"/>
  <c r="D67" i="22"/>
  <c r="D68" i="22"/>
  <c r="D69" i="22"/>
  <c r="D65" i="22"/>
  <c r="F56" i="22"/>
  <c r="F57" i="22"/>
  <c r="F58" i="22"/>
  <c r="F59" i="22"/>
  <c r="F60" i="22"/>
  <c r="F61" i="22"/>
  <c r="F62" i="22"/>
  <c r="F55" i="22"/>
  <c r="D56" i="22"/>
  <c r="D57" i="22"/>
  <c r="D58" i="22"/>
  <c r="D59" i="22"/>
  <c r="D60" i="22"/>
  <c r="D61" i="22"/>
  <c r="D62" i="22"/>
  <c r="D55" i="22"/>
  <c r="F46" i="22"/>
  <c r="F47" i="22"/>
  <c r="F48" i="22"/>
  <c r="F49" i="22"/>
  <c r="F50" i="22"/>
  <c r="F51" i="22"/>
  <c r="F52" i="22"/>
  <c r="F45" i="22"/>
  <c r="D46" i="22"/>
  <c r="D47" i="22"/>
  <c r="D48" i="22"/>
  <c r="D49" i="22"/>
  <c r="D50" i="22"/>
  <c r="D51" i="22"/>
  <c r="D52" i="22"/>
  <c r="D45" i="22"/>
  <c r="F33" i="22"/>
  <c r="F34" i="22"/>
  <c r="F35" i="22"/>
  <c r="F32" i="22"/>
  <c r="D33" i="22"/>
  <c r="D34" i="22"/>
  <c r="D35" i="22"/>
  <c r="D32" i="22"/>
  <c r="F3" i="22"/>
  <c r="F4" i="22"/>
  <c r="F5" i="22"/>
  <c r="F6" i="22"/>
  <c r="F7" i="22"/>
  <c r="F8" i="22"/>
  <c r="F9" i="22"/>
  <c r="F10" i="22"/>
  <c r="F13" i="22"/>
  <c r="F14" i="22"/>
  <c r="F15" i="22"/>
  <c r="F16" i="22"/>
  <c r="F17" i="22"/>
  <c r="F18" i="22"/>
  <c r="F21" i="22"/>
  <c r="F22" i="22"/>
  <c r="F25" i="22"/>
  <c r="F26" i="22"/>
  <c r="F27" i="22"/>
  <c r="F28" i="22"/>
  <c r="F29" i="22"/>
  <c r="F2" i="22"/>
  <c r="D3" i="22"/>
  <c r="D4" i="22"/>
  <c r="D5" i="22"/>
  <c r="D6" i="22"/>
  <c r="D7" i="22"/>
  <c r="D8" i="22"/>
  <c r="D9" i="22"/>
  <c r="D10" i="22"/>
  <c r="D13" i="22"/>
  <c r="D14" i="22"/>
  <c r="D15" i="22"/>
  <c r="D16" i="22"/>
  <c r="D17" i="22"/>
  <c r="D18" i="22"/>
  <c r="D21" i="22"/>
  <c r="D22" i="22"/>
  <c r="D25" i="22"/>
  <c r="D26" i="22"/>
  <c r="D27" i="22"/>
  <c r="D29" i="22"/>
  <c r="D2" i="22"/>
  <c r="C83" i="22"/>
  <c r="M4" i="1"/>
  <c r="H99" i="8"/>
  <c r="G99" i="8"/>
  <c r="F99" i="8"/>
  <c r="E99" i="8"/>
  <c r="C99" i="8"/>
  <c r="D99" i="8"/>
  <c r="K4" i="1"/>
  <c r="H98" i="8"/>
  <c r="G98" i="8"/>
  <c r="F98" i="8"/>
  <c r="E98" i="8"/>
  <c r="D98" i="8"/>
  <c r="C98" i="8"/>
  <c r="J4" i="1"/>
  <c r="I4" i="1"/>
  <c r="H4" i="1"/>
  <c r="H97" i="8"/>
  <c r="G97" i="8"/>
  <c r="F97" i="8"/>
  <c r="E97" i="8"/>
  <c r="D97" i="8"/>
  <c r="C97" i="8"/>
  <c r="H86" i="8"/>
  <c r="G86" i="8"/>
  <c r="F86" i="8"/>
  <c r="E86" i="8"/>
  <c r="D86" i="8"/>
  <c r="C86" i="8"/>
  <c r="C85" i="8"/>
  <c r="H96" i="8"/>
  <c r="G96" i="8"/>
  <c r="F96" i="8"/>
  <c r="C96" i="8"/>
  <c r="E96" i="8"/>
  <c r="D96" i="8"/>
  <c r="M3" i="1"/>
  <c r="G98" i="2"/>
  <c r="H98" i="2"/>
  <c r="F98" i="2"/>
  <c r="E98" i="2"/>
  <c r="D98" i="2"/>
  <c r="C98" i="2"/>
  <c r="K3" i="1"/>
  <c r="G97" i="2"/>
  <c r="H97" i="2" s="1"/>
  <c r="F97" i="2"/>
  <c r="E97" i="2"/>
  <c r="D97" i="2"/>
  <c r="C97" i="2"/>
  <c r="J3" i="1"/>
  <c r="G96" i="2"/>
  <c r="H96" i="2"/>
  <c r="F96" i="2"/>
  <c r="E96" i="2"/>
  <c r="D96" i="2"/>
  <c r="C96" i="2"/>
  <c r="I3" i="1"/>
  <c r="H95" i="2"/>
  <c r="G95" i="2"/>
  <c r="F95" i="2"/>
  <c r="E95" i="2"/>
  <c r="D95" i="2"/>
  <c r="C95" i="2"/>
  <c r="C92" i="2"/>
  <c r="E51" i="2"/>
  <c r="F51" i="2" s="1"/>
  <c r="C51" i="2"/>
  <c r="E46" i="2"/>
  <c r="C46" i="2"/>
  <c r="M2" i="1"/>
  <c r="H129" i="4"/>
  <c r="G129" i="4"/>
  <c r="F129" i="4"/>
  <c r="E129" i="4"/>
  <c r="D129" i="4"/>
  <c r="C129" i="4"/>
  <c r="K2" i="1"/>
  <c r="H128" i="4"/>
  <c r="G128" i="4"/>
  <c r="F128" i="4"/>
  <c r="E128" i="4"/>
  <c r="D128" i="4"/>
  <c r="C128" i="4"/>
  <c r="J2" i="1"/>
  <c r="H127" i="4"/>
  <c r="G127" i="4"/>
  <c r="F127" i="4"/>
  <c r="E127" i="4"/>
  <c r="D127" i="4"/>
  <c r="C127" i="4"/>
  <c r="I2" i="1"/>
  <c r="H126" i="4"/>
  <c r="G126" i="4"/>
  <c r="F126" i="4"/>
  <c r="D126" i="4"/>
  <c r="E126" i="4"/>
  <c r="H61" i="4"/>
  <c r="G61" i="4"/>
  <c r="F61" i="4"/>
  <c r="D61" i="4"/>
  <c r="C61" i="4"/>
  <c r="C126" i="4"/>
  <c r="H2" i="1"/>
  <c r="G2" i="1"/>
  <c r="F2" i="1"/>
  <c r="E2" i="1"/>
  <c r="B2" i="1"/>
  <c r="E133" i="20"/>
  <c r="F133" i="20" s="1"/>
  <c r="C133" i="20"/>
  <c r="D133" i="20" s="1"/>
  <c r="E132" i="20"/>
  <c r="F132" i="20" s="1"/>
  <c r="C132" i="20"/>
  <c r="D132" i="20" s="1"/>
  <c r="G131" i="20"/>
  <c r="H131" i="20" s="1"/>
  <c r="F131" i="20"/>
  <c r="D131" i="20"/>
  <c r="E310" i="21"/>
  <c r="C310" i="21"/>
  <c r="E306" i="21"/>
  <c r="C306" i="21"/>
  <c r="F305" i="21"/>
  <c r="F306" i="21"/>
  <c r="F309" i="21"/>
  <c r="F310" i="21"/>
  <c r="D305" i="21"/>
  <c r="G305" i="21" s="1"/>
  <c r="H305" i="21" s="1"/>
  <c r="D306" i="21"/>
  <c r="D309" i="21"/>
  <c r="G309" i="21" s="1"/>
  <c r="H309" i="21" s="1"/>
  <c r="D310" i="21"/>
  <c r="E128" i="20"/>
  <c r="C128" i="20"/>
  <c r="E126" i="20"/>
  <c r="C126" i="20"/>
  <c r="F302" i="21"/>
  <c r="G302" i="21"/>
  <c r="H302" i="21"/>
  <c r="E302" i="21"/>
  <c r="D302" i="21"/>
  <c r="C302" i="21"/>
  <c r="F301" i="21"/>
  <c r="G301" i="21" s="1"/>
  <c r="H301" i="21" s="1"/>
  <c r="D301" i="21"/>
  <c r="F300" i="21"/>
  <c r="G300" i="21"/>
  <c r="H300" i="21"/>
  <c r="D300" i="21"/>
  <c r="F299" i="21"/>
  <c r="G299" i="21"/>
  <c r="H299" i="21"/>
  <c r="D299" i="21"/>
  <c r="F298" i="21"/>
  <c r="G298" i="21" s="1"/>
  <c r="H298" i="21" s="1"/>
  <c r="D298" i="21"/>
  <c r="F297" i="21"/>
  <c r="G297" i="21" s="1"/>
  <c r="H297" i="21" s="1"/>
  <c r="D297" i="21"/>
  <c r="F296" i="21"/>
  <c r="G296" i="21"/>
  <c r="H296" i="21" s="1"/>
  <c r="D296" i="21"/>
  <c r="F295" i="21"/>
  <c r="G295" i="21"/>
  <c r="H295" i="21"/>
  <c r="D295" i="21"/>
  <c r="F294" i="21"/>
  <c r="G294" i="21"/>
  <c r="H294" i="21"/>
  <c r="D294" i="21"/>
  <c r="F293" i="21"/>
  <c r="G293" i="21"/>
  <c r="H293" i="21" s="1"/>
  <c r="D293" i="21"/>
  <c r="F292" i="21"/>
  <c r="G292" i="21" s="1"/>
  <c r="H292" i="21" s="1"/>
  <c r="D292" i="21"/>
  <c r="D291" i="21"/>
  <c r="D290" i="21"/>
  <c r="E121" i="20"/>
  <c r="F121" i="20" s="1"/>
  <c r="C121" i="20"/>
  <c r="E116" i="20"/>
  <c r="F116" i="20" s="1"/>
  <c r="C116" i="20"/>
  <c r="E113" i="20"/>
  <c r="C113" i="20"/>
  <c r="E284" i="21"/>
  <c r="C284" i="21"/>
  <c r="F273" i="21"/>
  <c r="G273" i="21"/>
  <c r="H273" i="21"/>
  <c r="D273" i="21"/>
  <c r="E278" i="21"/>
  <c r="F278" i="21" s="1"/>
  <c r="C278" i="21"/>
  <c r="D106" i="20"/>
  <c r="F106" i="20"/>
  <c r="G106" i="20" s="1"/>
  <c r="H106" i="20" s="1"/>
  <c r="D109" i="20"/>
  <c r="F109" i="20"/>
  <c r="D110" i="20"/>
  <c r="F110" i="20"/>
  <c r="D111" i="20"/>
  <c r="F111" i="20"/>
  <c r="D112" i="20"/>
  <c r="F112" i="20"/>
  <c r="D113" i="20"/>
  <c r="F113" i="20"/>
  <c r="D114" i="20"/>
  <c r="F114" i="20"/>
  <c r="D115" i="20"/>
  <c r="G115" i="20" s="1"/>
  <c r="H115" i="20" s="1"/>
  <c r="F115" i="20"/>
  <c r="D116" i="20"/>
  <c r="D117" i="20"/>
  <c r="F117" i="20"/>
  <c r="G117" i="20"/>
  <c r="H117" i="20" s="1"/>
  <c r="D118" i="20"/>
  <c r="F118" i="20"/>
  <c r="D119" i="20"/>
  <c r="F119" i="20"/>
  <c r="D120" i="20"/>
  <c r="F120" i="20"/>
  <c r="G120" i="20" s="1"/>
  <c r="H120" i="20" s="1"/>
  <c r="D121" i="20"/>
  <c r="D122" i="20"/>
  <c r="F122" i="20"/>
  <c r="G122" i="20" s="1"/>
  <c r="H122" i="20" s="1"/>
  <c r="D125" i="20"/>
  <c r="F125" i="20"/>
  <c r="G125" i="20"/>
  <c r="H125" i="20" s="1"/>
  <c r="D126" i="20"/>
  <c r="F126" i="20"/>
  <c r="G126" i="20" s="1"/>
  <c r="H126" i="20" s="1"/>
  <c r="D127" i="20"/>
  <c r="F127" i="20"/>
  <c r="D128" i="20"/>
  <c r="F128" i="20"/>
  <c r="E103" i="20"/>
  <c r="C103" i="20"/>
  <c r="F265" i="21"/>
  <c r="G265" i="21" s="1"/>
  <c r="H265" i="21" s="1"/>
  <c r="D265" i="21"/>
  <c r="C269" i="21"/>
  <c r="D269" i="21" s="1"/>
  <c r="E260" i="21"/>
  <c r="C260" i="21"/>
  <c r="F263" i="21"/>
  <c r="F264" i="21"/>
  <c r="F266" i="21"/>
  <c r="F267" i="21"/>
  <c r="F268" i="21"/>
  <c r="F269" i="21"/>
  <c r="F272" i="21"/>
  <c r="F274" i="21"/>
  <c r="G274" i="21"/>
  <c r="H274" i="21" s="1"/>
  <c r="F275" i="21"/>
  <c r="F276" i="21"/>
  <c r="F277" i="21"/>
  <c r="F281" i="21"/>
  <c r="F282" i="21"/>
  <c r="F283" i="21"/>
  <c r="F284" i="21"/>
  <c r="F287" i="21"/>
  <c r="F288" i="21"/>
  <c r="F289" i="21"/>
  <c r="F290" i="21"/>
  <c r="G290" i="21" s="1"/>
  <c r="H290" i="21" s="1"/>
  <c r="F291" i="21"/>
  <c r="G291" i="21" s="1"/>
  <c r="H291" i="21" s="1"/>
  <c r="E251" i="21"/>
  <c r="C251" i="21"/>
  <c r="D251" i="21" s="1"/>
  <c r="D250" i="21"/>
  <c r="F250" i="21"/>
  <c r="F251" i="21"/>
  <c r="D249" i="21"/>
  <c r="D254" i="21"/>
  <c r="D255" i="21"/>
  <c r="D256" i="21"/>
  <c r="D257" i="21"/>
  <c r="D258" i="21"/>
  <c r="D259" i="21"/>
  <c r="D260" i="21"/>
  <c r="D263" i="21"/>
  <c r="D264" i="21"/>
  <c r="D266" i="21"/>
  <c r="D267" i="21"/>
  <c r="D268" i="21"/>
  <c r="D272" i="21"/>
  <c r="D274" i="21"/>
  <c r="D275" i="21"/>
  <c r="D276" i="21"/>
  <c r="D277" i="21"/>
  <c r="D278" i="21"/>
  <c r="D281" i="21"/>
  <c r="D282" i="21"/>
  <c r="D283" i="21"/>
  <c r="D284" i="21"/>
  <c r="G284" i="21" s="1"/>
  <c r="H284" i="21" s="1"/>
  <c r="D287" i="21"/>
  <c r="D288" i="21"/>
  <c r="D289" i="21"/>
  <c r="D248" i="21"/>
  <c r="C244" i="21"/>
  <c r="F89" i="20"/>
  <c r="G89" i="20" s="1"/>
  <c r="H89" i="20" s="1"/>
  <c r="D89" i="20"/>
  <c r="E237" i="21"/>
  <c r="C237" i="21"/>
  <c r="E85" i="20"/>
  <c r="C85" i="20"/>
  <c r="C227" i="21"/>
  <c r="E221" i="21"/>
  <c r="C221" i="21"/>
  <c r="D80" i="20"/>
  <c r="D83" i="20"/>
  <c r="D84" i="20"/>
  <c r="D85" i="20"/>
  <c r="D86" i="20"/>
  <c r="D92" i="20"/>
  <c r="D95" i="20"/>
  <c r="D98" i="20"/>
  <c r="D101" i="20"/>
  <c r="G101" i="20" s="1"/>
  <c r="H101" i="20" s="1"/>
  <c r="D102" i="20"/>
  <c r="D103" i="20"/>
  <c r="D77" i="20"/>
  <c r="C216" i="21"/>
  <c r="C74" i="20"/>
  <c r="C215" i="21"/>
  <c r="C217" i="21"/>
  <c r="D217" i="21" s="1"/>
  <c r="D74" i="20"/>
  <c r="C212" i="21"/>
  <c r="C185" i="21"/>
  <c r="F184" i="21"/>
  <c r="G184" i="21" s="1"/>
  <c r="H184" i="21" s="1"/>
  <c r="D184" i="21"/>
  <c r="G191" i="21"/>
  <c r="H191" i="21"/>
  <c r="F191" i="21"/>
  <c r="D191" i="21"/>
  <c r="F200" i="21"/>
  <c r="G200" i="21" s="1"/>
  <c r="H200" i="21" s="1"/>
  <c r="D200" i="21"/>
  <c r="E208" i="21"/>
  <c r="F207" i="21"/>
  <c r="G207" i="21" s="1"/>
  <c r="H207" i="21" s="1"/>
  <c r="D207" i="21"/>
  <c r="C208" i="21"/>
  <c r="E67" i="20"/>
  <c r="C67" i="20"/>
  <c r="E62" i="20"/>
  <c r="C62" i="20"/>
  <c r="E58" i="20"/>
  <c r="C53" i="20"/>
  <c r="H47" i="20"/>
  <c r="G47" i="20"/>
  <c r="F47" i="20"/>
  <c r="E47" i="20"/>
  <c r="D47" i="20"/>
  <c r="C47" i="20"/>
  <c r="F42" i="20"/>
  <c r="E42" i="20"/>
  <c r="C42" i="20"/>
  <c r="F46" i="20"/>
  <c r="G46" i="20" s="1"/>
  <c r="H46" i="20" s="1"/>
  <c r="D46" i="20"/>
  <c r="F59" i="21"/>
  <c r="G59" i="21" s="1"/>
  <c r="H59" i="21" s="1"/>
  <c r="F58" i="21"/>
  <c r="F57" i="21"/>
  <c r="E60" i="21"/>
  <c r="F60" i="21" s="1"/>
  <c r="C60" i="21"/>
  <c r="D60" i="21" s="1"/>
  <c r="D59" i="21"/>
  <c r="D58" i="21"/>
  <c r="D57" i="21"/>
  <c r="F4" i="21"/>
  <c r="F5" i="21"/>
  <c r="F6" i="21"/>
  <c r="F7" i="21"/>
  <c r="F8" i="21"/>
  <c r="F13" i="21"/>
  <c r="F14" i="21"/>
  <c r="F15" i="21"/>
  <c r="F16" i="21"/>
  <c r="F18" i="21"/>
  <c r="F19" i="21"/>
  <c r="F20" i="21"/>
  <c r="F21" i="21"/>
  <c r="F26" i="21"/>
  <c r="F27" i="21"/>
  <c r="F28" i="21"/>
  <c r="F29" i="21"/>
  <c r="F30" i="21"/>
  <c r="F31" i="21"/>
  <c r="F33" i="21"/>
  <c r="F34" i="21"/>
  <c r="F35" i="21"/>
  <c r="F36" i="21"/>
  <c r="F41" i="21"/>
  <c r="F42" i="21"/>
  <c r="F43" i="21"/>
  <c r="F44" i="21"/>
  <c r="F45" i="21"/>
  <c r="F46" i="21"/>
  <c r="F47" i="21"/>
  <c r="F48" i="21"/>
  <c r="F52" i="21"/>
  <c r="F53" i="21"/>
  <c r="F63" i="21"/>
  <c r="F64" i="21"/>
  <c r="F66" i="21"/>
  <c r="F68" i="21"/>
  <c r="F69" i="21"/>
  <c r="F73" i="21"/>
  <c r="F74" i="21"/>
  <c r="F75" i="21"/>
  <c r="F76" i="21"/>
  <c r="F77" i="21"/>
  <c r="F78" i="21"/>
  <c r="F79" i="21"/>
  <c r="F80" i="21"/>
  <c r="F81" i="21"/>
  <c r="F82" i="21"/>
  <c r="F86" i="21"/>
  <c r="F87" i="21"/>
  <c r="F88" i="21"/>
  <c r="F89" i="21"/>
  <c r="F90" i="21"/>
  <c r="F94" i="21"/>
  <c r="F95" i="21"/>
  <c r="F96" i="21"/>
  <c r="F97" i="21"/>
  <c r="F98" i="21"/>
  <c r="F99" i="21"/>
  <c r="F103" i="21"/>
  <c r="F104" i="21"/>
  <c r="F105" i="21"/>
  <c r="F106" i="21"/>
  <c r="F107" i="21"/>
  <c r="F108" i="21"/>
  <c r="F112" i="21"/>
  <c r="F113" i="21"/>
  <c r="F114" i="21"/>
  <c r="F115" i="21"/>
  <c r="F116" i="21"/>
  <c r="F117" i="21"/>
  <c r="F121" i="21"/>
  <c r="F122" i="21"/>
  <c r="F123" i="21"/>
  <c r="F124" i="21"/>
  <c r="F125" i="21"/>
  <c r="F126" i="21"/>
  <c r="F130" i="21"/>
  <c r="F131" i="21"/>
  <c r="F132" i="21"/>
  <c r="F133" i="21"/>
  <c r="F134" i="21"/>
  <c r="F135" i="21"/>
  <c r="F139" i="21"/>
  <c r="F140" i="21"/>
  <c r="F141" i="21"/>
  <c r="F142" i="21"/>
  <c r="F143" i="21"/>
  <c r="F144" i="21"/>
  <c r="F148" i="21"/>
  <c r="F151" i="21"/>
  <c r="F153" i="21"/>
  <c r="F155" i="21"/>
  <c r="F157" i="21"/>
  <c r="F158" i="21"/>
  <c r="F161" i="21"/>
  <c r="F164" i="21"/>
  <c r="F165" i="21"/>
  <c r="F166" i="21"/>
  <c r="F167" i="21"/>
  <c r="F170" i="21"/>
  <c r="F171" i="21"/>
  <c r="F172" i="21"/>
  <c r="F173" i="21"/>
  <c r="F174" i="21"/>
  <c r="F175" i="21"/>
  <c r="F176" i="21"/>
  <c r="F179" i="21"/>
  <c r="F180" i="21"/>
  <c r="F181" i="21"/>
  <c r="F182" i="21"/>
  <c r="F183" i="21"/>
  <c r="F185" i="21"/>
  <c r="F188" i="21"/>
  <c r="F189" i="21"/>
  <c r="F190" i="21"/>
  <c r="F192" i="21"/>
  <c r="F195" i="21"/>
  <c r="F196" i="21"/>
  <c r="F197" i="21"/>
  <c r="F198" i="21"/>
  <c r="F199" i="21"/>
  <c r="F201" i="21"/>
  <c r="F204" i="21"/>
  <c r="F205" i="21"/>
  <c r="F206" i="21"/>
  <c r="F208" i="21"/>
  <c r="F211" i="21"/>
  <c r="F212" i="21"/>
  <c r="F215" i="21"/>
  <c r="F216" i="21"/>
  <c r="F217" i="21"/>
  <c r="F220" i="21"/>
  <c r="F221" i="21"/>
  <c r="F224" i="21"/>
  <c r="F225" i="21"/>
  <c r="F226" i="21"/>
  <c r="F227" i="21"/>
  <c r="F230" i="21"/>
  <c r="F231" i="21"/>
  <c r="F232" i="21"/>
  <c r="F233" i="21"/>
  <c r="F234" i="21"/>
  <c r="F235" i="21"/>
  <c r="F236" i="21"/>
  <c r="F237" i="21"/>
  <c r="F240" i="21"/>
  <c r="F241" i="21"/>
  <c r="F242" i="21"/>
  <c r="F243" i="21"/>
  <c r="F244" i="21"/>
  <c r="F247" i="21"/>
  <c r="F248" i="21"/>
  <c r="G248" i="21" s="1"/>
  <c r="H248" i="21" s="1"/>
  <c r="F249" i="21"/>
  <c r="G249" i="21" s="1"/>
  <c r="H249" i="21" s="1"/>
  <c r="F254" i="21"/>
  <c r="G254" i="21" s="1"/>
  <c r="H254" i="21" s="1"/>
  <c r="F255" i="21"/>
  <c r="F256" i="21"/>
  <c r="F257" i="21"/>
  <c r="G257" i="21" s="1"/>
  <c r="H257" i="21" s="1"/>
  <c r="F258" i="21"/>
  <c r="F259" i="21"/>
  <c r="F260" i="21"/>
  <c r="F3" i="21"/>
  <c r="D4" i="21"/>
  <c r="D5" i="21"/>
  <c r="D6" i="21"/>
  <c r="D7" i="21"/>
  <c r="D8" i="21"/>
  <c r="D13" i="21"/>
  <c r="D14" i="21"/>
  <c r="D15" i="21"/>
  <c r="D16" i="21"/>
  <c r="D18" i="21"/>
  <c r="D19" i="21"/>
  <c r="D20" i="21"/>
  <c r="D21" i="21"/>
  <c r="D26" i="21"/>
  <c r="D27" i="21"/>
  <c r="D28" i="21"/>
  <c r="D29" i="21"/>
  <c r="D30" i="21"/>
  <c r="D31" i="21"/>
  <c r="D33" i="21"/>
  <c r="D34" i="21"/>
  <c r="D35" i="21"/>
  <c r="D36" i="21"/>
  <c r="D41" i="21"/>
  <c r="D42" i="21"/>
  <c r="D43" i="21"/>
  <c r="D44" i="21"/>
  <c r="D45" i="21"/>
  <c r="D46" i="21"/>
  <c r="D47" i="21"/>
  <c r="D48" i="21"/>
  <c r="D52" i="21"/>
  <c r="D53" i="21"/>
  <c r="D63" i="21"/>
  <c r="D64" i="21"/>
  <c r="D66" i="21"/>
  <c r="D68" i="21"/>
  <c r="D69" i="21"/>
  <c r="D73" i="21"/>
  <c r="D74" i="21"/>
  <c r="D75" i="21"/>
  <c r="D76" i="21"/>
  <c r="D77" i="21"/>
  <c r="D78" i="21"/>
  <c r="D79" i="21"/>
  <c r="D80" i="21"/>
  <c r="D81" i="21"/>
  <c r="D82" i="21"/>
  <c r="D86" i="21"/>
  <c r="D87" i="21"/>
  <c r="G87" i="21" s="1"/>
  <c r="H87" i="21" s="1"/>
  <c r="D88" i="21"/>
  <c r="D89" i="21"/>
  <c r="D90" i="21"/>
  <c r="D94" i="21"/>
  <c r="D95" i="21"/>
  <c r="D96" i="21"/>
  <c r="D97" i="21"/>
  <c r="D98" i="21"/>
  <c r="D99" i="21"/>
  <c r="D103" i="21"/>
  <c r="D104" i="21"/>
  <c r="D105" i="21"/>
  <c r="D106" i="21"/>
  <c r="D107" i="21"/>
  <c r="D108" i="21"/>
  <c r="D112" i="21"/>
  <c r="D113" i="21"/>
  <c r="D114" i="21"/>
  <c r="D115" i="21"/>
  <c r="G115" i="21" s="1"/>
  <c r="H115" i="21" s="1"/>
  <c r="D116" i="21"/>
  <c r="D117" i="21"/>
  <c r="D121" i="21"/>
  <c r="D122" i="21"/>
  <c r="D123" i="21"/>
  <c r="G123" i="21" s="1"/>
  <c r="H123" i="21" s="1"/>
  <c r="D124" i="21"/>
  <c r="D125" i="21"/>
  <c r="D126" i="21"/>
  <c r="D130" i="21"/>
  <c r="D131" i="21"/>
  <c r="D132" i="21"/>
  <c r="D133" i="21"/>
  <c r="D134" i="21"/>
  <c r="D135" i="21"/>
  <c r="D139" i="21"/>
  <c r="D140" i="21"/>
  <c r="D141" i="21"/>
  <c r="D142" i="21"/>
  <c r="D143" i="21"/>
  <c r="D144" i="21"/>
  <c r="D148" i="21"/>
  <c r="D151" i="21"/>
  <c r="D153" i="21"/>
  <c r="D155" i="21"/>
  <c r="D157" i="21"/>
  <c r="D158" i="21"/>
  <c r="D161" i="21"/>
  <c r="D164" i="21"/>
  <c r="D165" i="21"/>
  <c r="D166" i="21"/>
  <c r="D167" i="21"/>
  <c r="D170" i="21"/>
  <c r="D171" i="21"/>
  <c r="D172" i="21"/>
  <c r="D173" i="21"/>
  <c r="D174" i="21"/>
  <c r="D175" i="21"/>
  <c r="D176" i="21"/>
  <c r="D179" i="21"/>
  <c r="D180" i="21"/>
  <c r="D181" i="21"/>
  <c r="D182" i="21"/>
  <c r="D183" i="21"/>
  <c r="D185" i="21"/>
  <c r="D188" i="21"/>
  <c r="D189" i="21"/>
  <c r="D190" i="21"/>
  <c r="D192" i="21"/>
  <c r="D195" i="21"/>
  <c r="D196" i="21"/>
  <c r="D197" i="21"/>
  <c r="D198" i="21"/>
  <c r="D199" i="21"/>
  <c r="D201" i="21"/>
  <c r="D204" i="21"/>
  <c r="D205" i="21"/>
  <c r="D206" i="21"/>
  <c r="D208" i="21"/>
  <c r="D211" i="21"/>
  <c r="D212" i="21"/>
  <c r="D215" i="21"/>
  <c r="D216" i="21"/>
  <c r="D220" i="21"/>
  <c r="D221" i="21"/>
  <c r="D224" i="21"/>
  <c r="D225" i="21"/>
  <c r="D226" i="21"/>
  <c r="D227" i="21"/>
  <c r="D230" i="21"/>
  <c r="D231" i="21"/>
  <c r="D232" i="21"/>
  <c r="D233" i="21"/>
  <c r="D234" i="21"/>
  <c r="D235" i="21"/>
  <c r="D236" i="21"/>
  <c r="D237" i="21"/>
  <c r="D240" i="21"/>
  <c r="D241" i="21"/>
  <c r="D242" i="21"/>
  <c r="D243" i="21"/>
  <c r="D244" i="21"/>
  <c r="D247" i="21"/>
  <c r="D3" i="21"/>
  <c r="F3" i="20"/>
  <c r="F4" i="20"/>
  <c r="F5" i="20"/>
  <c r="F6" i="20"/>
  <c r="F7" i="20"/>
  <c r="F8" i="20"/>
  <c r="F9" i="20"/>
  <c r="F10" i="20"/>
  <c r="F11" i="20"/>
  <c r="F12" i="20"/>
  <c r="F13" i="20"/>
  <c r="F14" i="20"/>
  <c r="F18" i="20"/>
  <c r="F19" i="20"/>
  <c r="F23" i="20"/>
  <c r="F24" i="20"/>
  <c r="F25" i="20"/>
  <c r="F29" i="20"/>
  <c r="F30" i="20"/>
  <c r="F34" i="20"/>
  <c r="F35" i="20"/>
  <c r="F38" i="20"/>
  <c r="F41" i="20"/>
  <c r="F43" i="20"/>
  <c r="F48" i="20"/>
  <c r="F51" i="20"/>
  <c r="F52" i="20"/>
  <c r="F53" i="20"/>
  <c r="F56" i="20"/>
  <c r="F57" i="20"/>
  <c r="F58" i="20"/>
  <c r="F61" i="20"/>
  <c r="F62" i="20"/>
  <c r="F63" i="20"/>
  <c r="F66" i="20"/>
  <c r="F67" i="20"/>
  <c r="F68" i="20"/>
  <c r="F71" i="20"/>
  <c r="G71" i="20" s="1"/>
  <c r="H71" i="20" s="1"/>
  <c r="F74" i="20"/>
  <c r="F77" i="20"/>
  <c r="G77" i="20" s="1"/>
  <c r="H77" i="20" s="1"/>
  <c r="F80" i="20"/>
  <c r="G80" i="20" s="1"/>
  <c r="H80" i="20" s="1"/>
  <c r="F83" i="20"/>
  <c r="G83" i="20" s="1"/>
  <c r="H83" i="20" s="1"/>
  <c r="F84" i="20"/>
  <c r="G84" i="20" s="1"/>
  <c r="H84" i="20" s="1"/>
  <c r="F85" i="20"/>
  <c r="F86" i="20"/>
  <c r="G86" i="20" s="1"/>
  <c r="H86" i="20" s="1"/>
  <c r="F92" i="20"/>
  <c r="F95" i="20"/>
  <c r="G95" i="20" s="1"/>
  <c r="H95" i="20" s="1"/>
  <c r="F98" i="20"/>
  <c r="G98" i="20" s="1"/>
  <c r="H98" i="20" s="1"/>
  <c r="F101" i="20"/>
  <c r="F102" i="20"/>
  <c r="F103" i="20"/>
  <c r="G103" i="20" s="1"/>
  <c r="H103" i="20" s="1"/>
  <c r="G2" i="20"/>
  <c r="H2" i="20" s="1"/>
  <c r="F2" i="20"/>
  <c r="D3" i="20"/>
  <c r="D4" i="20"/>
  <c r="D5" i="20"/>
  <c r="D6" i="20"/>
  <c r="D7" i="20"/>
  <c r="D8" i="20"/>
  <c r="D9" i="20"/>
  <c r="D10" i="20"/>
  <c r="D11" i="20"/>
  <c r="D12" i="20"/>
  <c r="D13" i="20"/>
  <c r="D14" i="20"/>
  <c r="D18" i="20"/>
  <c r="D19" i="20"/>
  <c r="D23" i="20"/>
  <c r="D24" i="20"/>
  <c r="D25" i="20"/>
  <c r="D29" i="20"/>
  <c r="D30" i="20"/>
  <c r="D34" i="20"/>
  <c r="D35" i="20"/>
  <c r="D38" i="20"/>
  <c r="D41" i="20"/>
  <c r="G41" i="20" s="1"/>
  <c r="H41" i="20" s="1"/>
  <c r="D43" i="20"/>
  <c r="D48" i="20"/>
  <c r="D51" i="20"/>
  <c r="D52" i="20"/>
  <c r="D53" i="20"/>
  <c r="G53" i="20" s="1"/>
  <c r="H53" i="20" s="1"/>
  <c r="D56" i="20"/>
  <c r="D57" i="20"/>
  <c r="D58" i="20"/>
  <c r="D61" i="20"/>
  <c r="D62" i="20"/>
  <c r="D63" i="20"/>
  <c r="D66" i="20"/>
  <c r="D67" i="20"/>
  <c r="D68" i="20"/>
  <c r="D71" i="20"/>
  <c r="D2" i="20"/>
  <c r="E134" i="11"/>
  <c r="C134" i="11"/>
  <c r="E70" i="10"/>
  <c r="C70" i="10"/>
  <c r="E130" i="11"/>
  <c r="C130" i="11"/>
  <c r="E126" i="11"/>
  <c r="C126" i="11"/>
  <c r="F125" i="11"/>
  <c r="E61" i="10"/>
  <c r="C61" i="10"/>
  <c r="E49" i="10"/>
  <c r="C49" i="10"/>
  <c r="E46" i="10"/>
  <c r="C46" i="10"/>
  <c r="D38" i="10"/>
  <c r="F38" i="10"/>
  <c r="D39" i="10"/>
  <c r="F39" i="10"/>
  <c r="G39" i="10" s="1"/>
  <c r="H39" i="10" s="1"/>
  <c r="D40" i="10"/>
  <c r="F40" i="10"/>
  <c r="D41" i="10"/>
  <c r="F41" i="10"/>
  <c r="G41" i="10" s="1"/>
  <c r="H41" i="10" s="1"/>
  <c r="D42" i="10"/>
  <c r="F42" i="10"/>
  <c r="D43" i="10"/>
  <c r="F43" i="10"/>
  <c r="G43" i="10" s="1"/>
  <c r="H43" i="10" s="1"/>
  <c r="D44" i="10"/>
  <c r="F44" i="10"/>
  <c r="D45" i="10"/>
  <c r="F45" i="10"/>
  <c r="G45" i="10" s="1"/>
  <c r="H45" i="10" s="1"/>
  <c r="D46" i="10"/>
  <c r="F46" i="10"/>
  <c r="D47" i="10"/>
  <c r="F47" i="10"/>
  <c r="D48" i="10"/>
  <c r="F48" i="10"/>
  <c r="G48" i="10" s="1"/>
  <c r="H48" i="10" s="1"/>
  <c r="D49" i="10"/>
  <c r="F49" i="10"/>
  <c r="D50" i="10"/>
  <c r="F50" i="10"/>
  <c r="D51" i="10"/>
  <c r="F51" i="10"/>
  <c r="G51" i="10" s="1"/>
  <c r="H51" i="10" s="1"/>
  <c r="D54" i="10"/>
  <c r="F54" i="10"/>
  <c r="D55" i="10"/>
  <c r="F55" i="10"/>
  <c r="D56" i="10"/>
  <c r="F56" i="10"/>
  <c r="G56" i="10" s="1"/>
  <c r="H56" i="10" s="1"/>
  <c r="D57" i="10"/>
  <c r="F57" i="10"/>
  <c r="G57" i="10" s="1"/>
  <c r="H57" i="10" s="1"/>
  <c r="D60" i="10"/>
  <c r="F60" i="10"/>
  <c r="D61" i="10"/>
  <c r="F61" i="10"/>
  <c r="D62" i="10"/>
  <c r="F62" i="10"/>
  <c r="D63" i="10"/>
  <c r="F63" i="10"/>
  <c r="D66" i="10"/>
  <c r="F66" i="10"/>
  <c r="D69" i="10"/>
  <c r="F69" i="10"/>
  <c r="D70" i="10"/>
  <c r="F70" i="10"/>
  <c r="G70" i="10" s="1"/>
  <c r="H70" i="10" s="1"/>
  <c r="D71" i="10"/>
  <c r="F71" i="10"/>
  <c r="G71" i="10" s="1"/>
  <c r="H71" i="10" s="1"/>
  <c r="E35" i="10"/>
  <c r="C35" i="10"/>
  <c r="F33" i="10"/>
  <c r="D33" i="10"/>
  <c r="F34" i="10"/>
  <c r="G34" i="10" s="1"/>
  <c r="H34" i="10" s="1"/>
  <c r="D34" i="10"/>
  <c r="F112" i="11"/>
  <c r="D112" i="11"/>
  <c r="G112" i="11" s="1"/>
  <c r="H112" i="11" s="1"/>
  <c r="F105" i="11"/>
  <c r="F106" i="11"/>
  <c r="F107" i="11"/>
  <c r="F108" i="11"/>
  <c r="F109" i="11"/>
  <c r="F113" i="11"/>
  <c r="F114" i="11"/>
  <c r="F115" i="11"/>
  <c r="F116" i="11"/>
  <c r="F117" i="11"/>
  <c r="F118" i="11"/>
  <c r="F121" i="11"/>
  <c r="F122" i="11"/>
  <c r="F126" i="11"/>
  <c r="F129" i="11"/>
  <c r="F130" i="11"/>
  <c r="F133" i="11"/>
  <c r="F134" i="11"/>
  <c r="F167" i="11"/>
  <c r="G167" i="11"/>
  <c r="H167" i="11"/>
  <c r="F168" i="11"/>
  <c r="G168" i="11" s="1"/>
  <c r="H168" i="11" s="1"/>
  <c r="F169" i="11"/>
  <c r="G169" i="11" s="1"/>
  <c r="H169" i="11" s="1"/>
  <c r="F170" i="11"/>
  <c r="G170" i="11"/>
  <c r="H170" i="11" s="1"/>
  <c r="F171" i="11"/>
  <c r="G171" i="11"/>
  <c r="H171" i="11"/>
  <c r="F172" i="11"/>
  <c r="G172" i="11" s="1"/>
  <c r="H172" i="11" s="1"/>
  <c r="F173" i="11"/>
  <c r="G173" i="11" s="1"/>
  <c r="H173" i="11" s="1"/>
  <c r="F174" i="11"/>
  <c r="G174" i="11"/>
  <c r="H174" i="11" s="1"/>
  <c r="D105" i="11"/>
  <c r="G105" i="11" s="1"/>
  <c r="H105" i="11" s="1"/>
  <c r="D106" i="11"/>
  <c r="G106" i="11" s="1"/>
  <c r="H106" i="11" s="1"/>
  <c r="D107" i="11"/>
  <c r="D108" i="11"/>
  <c r="D109" i="11"/>
  <c r="G109" i="11" s="1"/>
  <c r="H109" i="11" s="1"/>
  <c r="D113" i="11"/>
  <c r="D114" i="11"/>
  <c r="G114" i="11" s="1"/>
  <c r="H114" i="11" s="1"/>
  <c r="D115" i="11"/>
  <c r="D116" i="11"/>
  <c r="D117" i="11"/>
  <c r="D118" i="11"/>
  <c r="G118" i="11" s="1"/>
  <c r="H118" i="11" s="1"/>
  <c r="D121" i="11"/>
  <c r="D122" i="11"/>
  <c r="D125" i="11"/>
  <c r="D126" i="11"/>
  <c r="D129" i="11"/>
  <c r="D130" i="11"/>
  <c r="G130" i="11" s="1"/>
  <c r="H130" i="11" s="1"/>
  <c r="D133" i="11"/>
  <c r="D134" i="11"/>
  <c r="G134" i="11" s="1"/>
  <c r="H134" i="11" s="1"/>
  <c r="E30" i="10"/>
  <c r="C30" i="10"/>
  <c r="E29" i="10"/>
  <c r="C29" i="10"/>
  <c r="F102" i="11"/>
  <c r="G102" i="11"/>
  <c r="H102" i="11" s="1"/>
  <c r="E102" i="11"/>
  <c r="D102" i="11"/>
  <c r="C102" i="11"/>
  <c r="E22" i="10"/>
  <c r="C22" i="10"/>
  <c r="D22" i="10" s="1"/>
  <c r="F4" i="11"/>
  <c r="G4" i="11" s="1"/>
  <c r="H4" i="11" s="1"/>
  <c r="F5" i="11"/>
  <c r="F6" i="11"/>
  <c r="G6" i="11"/>
  <c r="H6" i="11" s="1"/>
  <c r="F7" i="11"/>
  <c r="F11" i="11"/>
  <c r="G11" i="11" s="1"/>
  <c r="H11" i="11" s="1"/>
  <c r="F12" i="11"/>
  <c r="G12" i="11"/>
  <c r="H12" i="11" s="1"/>
  <c r="F13" i="11"/>
  <c r="G13" i="11" s="1"/>
  <c r="H13" i="11" s="1"/>
  <c r="F14" i="11"/>
  <c r="G14" i="11"/>
  <c r="H14" i="11" s="1"/>
  <c r="F15" i="11"/>
  <c r="G15" i="11" s="1"/>
  <c r="H15" i="11" s="1"/>
  <c r="F16" i="11"/>
  <c r="G16" i="11"/>
  <c r="H16" i="11" s="1"/>
  <c r="F19" i="11"/>
  <c r="G19" i="11" s="1"/>
  <c r="H19" i="11" s="1"/>
  <c r="F20" i="11"/>
  <c r="G20" i="11"/>
  <c r="H20" i="11" s="1"/>
  <c r="F21" i="11"/>
  <c r="G21" i="11" s="1"/>
  <c r="H21" i="11" s="1"/>
  <c r="F22" i="11"/>
  <c r="G22" i="11"/>
  <c r="H22" i="11" s="1"/>
  <c r="F23" i="11"/>
  <c r="G23" i="11" s="1"/>
  <c r="H23" i="11" s="1"/>
  <c r="F24" i="11"/>
  <c r="G24" i="11"/>
  <c r="H24" i="11" s="1"/>
  <c r="F27" i="11"/>
  <c r="G27" i="11" s="1"/>
  <c r="H27" i="11" s="1"/>
  <c r="F28" i="11"/>
  <c r="G28" i="11"/>
  <c r="H28" i="11" s="1"/>
  <c r="F29" i="11"/>
  <c r="G29" i="11" s="1"/>
  <c r="H29" i="11" s="1"/>
  <c r="F30" i="11"/>
  <c r="G30" i="11"/>
  <c r="H30" i="11" s="1"/>
  <c r="F31" i="11"/>
  <c r="G31" i="11" s="1"/>
  <c r="H31" i="11" s="1"/>
  <c r="F34" i="11"/>
  <c r="G34" i="11"/>
  <c r="H34" i="11" s="1"/>
  <c r="F35" i="11"/>
  <c r="G35" i="11" s="1"/>
  <c r="H35" i="11" s="1"/>
  <c r="F36" i="11"/>
  <c r="G36" i="11"/>
  <c r="H36" i="11" s="1"/>
  <c r="F37" i="11"/>
  <c r="G37" i="11" s="1"/>
  <c r="H37" i="11" s="1"/>
  <c r="F38" i="11"/>
  <c r="G38" i="11"/>
  <c r="H38" i="11" s="1"/>
  <c r="F41" i="11"/>
  <c r="G41" i="11" s="1"/>
  <c r="H41" i="11" s="1"/>
  <c r="F42" i="11"/>
  <c r="G42" i="11"/>
  <c r="H42" i="11" s="1"/>
  <c r="F43" i="11"/>
  <c r="G43" i="11" s="1"/>
  <c r="H43" i="11" s="1"/>
  <c r="F44" i="11"/>
  <c r="G44" i="11"/>
  <c r="H44" i="11" s="1"/>
  <c r="F45" i="11"/>
  <c r="G45" i="11" s="1"/>
  <c r="H45" i="11" s="1"/>
  <c r="F46" i="11"/>
  <c r="G46" i="11"/>
  <c r="H46" i="11" s="1"/>
  <c r="F49" i="11"/>
  <c r="G49" i="11" s="1"/>
  <c r="H49" i="11" s="1"/>
  <c r="F50" i="11"/>
  <c r="G50" i="11"/>
  <c r="H50" i="11" s="1"/>
  <c r="F51" i="11"/>
  <c r="G51" i="11" s="1"/>
  <c r="H51" i="11" s="1"/>
  <c r="F52" i="11"/>
  <c r="G52" i="11"/>
  <c r="H52" i="11" s="1"/>
  <c r="F53" i="11"/>
  <c r="G53" i="11" s="1"/>
  <c r="H53" i="11" s="1"/>
  <c r="F56" i="11"/>
  <c r="G56" i="11"/>
  <c r="H56" i="11" s="1"/>
  <c r="F57" i="11"/>
  <c r="G57" i="11" s="1"/>
  <c r="H57" i="11" s="1"/>
  <c r="F58" i="11"/>
  <c r="G58" i="11"/>
  <c r="H58" i="11" s="1"/>
  <c r="F59" i="11"/>
  <c r="G59" i="11" s="1"/>
  <c r="H59" i="11" s="1"/>
  <c r="F60" i="11"/>
  <c r="G60" i="11"/>
  <c r="H60" i="11" s="1"/>
  <c r="F61" i="11"/>
  <c r="G61" i="11" s="1"/>
  <c r="H61" i="11" s="1"/>
  <c r="F64" i="11"/>
  <c r="G64" i="11"/>
  <c r="H64" i="11" s="1"/>
  <c r="F65" i="11"/>
  <c r="G65" i="11" s="1"/>
  <c r="H65" i="11" s="1"/>
  <c r="F66" i="11"/>
  <c r="G66" i="11"/>
  <c r="H66" i="11" s="1"/>
  <c r="F67" i="11"/>
  <c r="G67" i="11" s="1"/>
  <c r="H67" i="11" s="1"/>
  <c r="F71" i="11"/>
  <c r="F72" i="11"/>
  <c r="G72" i="11"/>
  <c r="H72" i="11" s="1"/>
  <c r="F73" i="11"/>
  <c r="G73" i="11" s="1"/>
  <c r="H73" i="11" s="1"/>
  <c r="F74" i="11"/>
  <c r="G74" i="11" s="1"/>
  <c r="H74" i="11" s="1"/>
  <c r="F75" i="11"/>
  <c r="F76" i="11"/>
  <c r="G76" i="11" s="1"/>
  <c r="H76" i="11" s="1"/>
  <c r="F79" i="11"/>
  <c r="F80" i="11"/>
  <c r="G80" i="11" s="1"/>
  <c r="H80" i="11" s="1"/>
  <c r="F81" i="11"/>
  <c r="F82" i="11"/>
  <c r="G82" i="11"/>
  <c r="H82" i="11" s="1"/>
  <c r="F83" i="11"/>
  <c r="F84" i="11"/>
  <c r="F87" i="11"/>
  <c r="F88" i="11"/>
  <c r="G88" i="11"/>
  <c r="H88" i="11" s="1"/>
  <c r="F90" i="11"/>
  <c r="G90" i="11" s="1"/>
  <c r="H90" i="11" s="1"/>
  <c r="F92" i="11"/>
  <c r="F95" i="11"/>
  <c r="F98" i="11"/>
  <c r="G98" i="11" s="1"/>
  <c r="H98" i="11" s="1"/>
  <c r="F101" i="11"/>
  <c r="H3" i="11"/>
  <c r="G3" i="11"/>
  <c r="F3" i="11"/>
  <c r="D4" i="11"/>
  <c r="D5" i="11"/>
  <c r="D6" i="11"/>
  <c r="D11" i="11"/>
  <c r="D12" i="11"/>
  <c r="D13" i="11"/>
  <c r="D14" i="11"/>
  <c r="D15" i="11"/>
  <c r="D16" i="11"/>
  <c r="D19" i="11"/>
  <c r="D20" i="11"/>
  <c r="D21" i="11"/>
  <c r="D22" i="11"/>
  <c r="D23" i="11"/>
  <c r="D24" i="11"/>
  <c r="D27" i="11"/>
  <c r="D28" i="11"/>
  <c r="D29" i="11"/>
  <c r="D30" i="11"/>
  <c r="D31" i="11"/>
  <c r="D34" i="11"/>
  <c r="D35" i="11"/>
  <c r="D36" i="11"/>
  <c r="D37" i="11"/>
  <c r="D38" i="11"/>
  <c r="D41" i="11"/>
  <c r="D42" i="11"/>
  <c r="D43" i="11"/>
  <c r="D44" i="11"/>
  <c r="D45" i="11"/>
  <c r="D46" i="11"/>
  <c r="D49" i="11"/>
  <c r="D50" i="11"/>
  <c r="D51" i="11"/>
  <c r="D52" i="11"/>
  <c r="D53" i="11"/>
  <c r="D56" i="11"/>
  <c r="D57" i="11"/>
  <c r="D58" i="11"/>
  <c r="D59" i="11"/>
  <c r="D60" i="11"/>
  <c r="D61" i="11"/>
  <c r="D64" i="11"/>
  <c r="D65" i="11"/>
  <c r="D66" i="11"/>
  <c r="D67" i="11"/>
  <c r="D68" i="11"/>
  <c r="D71" i="11"/>
  <c r="D72" i="11"/>
  <c r="D73" i="11"/>
  <c r="D74" i="11"/>
  <c r="D75" i="11"/>
  <c r="D76" i="11"/>
  <c r="D79" i="11"/>
  <c r="D80" i="11"/>
  <c r="D81" i="11"/>
  <c r="D82" i="11"/>
  <c r="D83" i="11"/>
  <c r="D84" i="11"/>
  <c r="G84" i="11" s="1"/>
  <c r="H84" i="11" s="1"/>
  <c r="D87" i="11"/>
  <c r="D88" i="11"/>
  <c r="D90" i="11"/>
  <c r="D92" i="11"/>
  <c r="G92" i="11" s="1"/>
  <c r="H92" i="11" s="1"/>
  <c r="D95" i="11"/>
  <c r="D96" i="11"/>
  <c r="D98" i="11"/>
  <c r="D101" i="11"/>
  <c r="D3" i="11"/>
  <c r="F3" i="10"/>
  <c r="G3" i="10" s="1"/>
  <c r="H3" i="10" s="1"/>
  <c r="F4" i="10"/>
  <c r="G4" i="10" s="1"/>
  <c r="H4" i="10" s="1"/>
  <c r="F5" i="10"/>
  <c r="G5" i="10"/>
  <c r="H5" i="10" s="1"/>
  <c r="F9" i="10"/>
  <c r="G9" i="10"/>
  <c r="H9" i="10" s="1"/>
  <c r="F10" i="10"/>
  <c r="G10" i="10"/>
  <c r="H10" i="10"/>
  <c r="F12" i="10"/>
  <c r="G12" i="10" s="1"/>
  <c r="H12" i="10" s="1"/>
  <c r="F13" i="10"/>
  <c r="G13" i="10"/>
  <c r="H13" i="10" s="1"/>
  <c r="F15" i="10"/>
  <c r="G15" i="10" s="1"/>
  <c r="H15" i="10" s="1"/>
  <c r="F18" i="10"/>
  <c r="F19" i="10"/>
  <c r="G19" i="10" s="1"/>
  <c r="H19" i="10" s="1"/>
  <c r="F20" i="10"/>
  <c r="F21" i="10"/>
  <c r="F22" i="10"/>
  <c r="F23" i="10"/>
  <c r="F24" i="10"/>
  <c r="F27" i="10"/>
  <c r="F28" i="10"/>
  <c r="F29" i="10"/>
  <c r="F30" i="10"/>
  <c r="F35" i="10"/>
  <c r="F36" i="10"/>
  <c r="F37" i="10"/>
  <c r="F2" i="10"/>
  <c r="G2" i="10" s="1"/>
  <c r="H2" i="10" s="1"/>
  <c r="D3" i="10"/>
  <c r="D4" i="10"/>
  <c r="D5" i="10"/>
  <c r="D6" i="10"/>
  <c r="D9" i="10"/>
  <c r="D10" i="10"/>
  <c r="D12" i="10"/>
  <c r="D13" i="10"/>
  <c r="D15" i="10"/>
  <c r="D18" i="10"/>
  <c r="D19" i="10"/>
  <c r="D20" i="10"/>
  <c r="D21" i="10"/>
  <c r="G21" i="10" s="1"/>
  <c r="H21" i="10" s="1"/>
  <c r="D23" i="10"/>
  <c r="D24" i="10"/>
  <c r="D27" i="10"/>
  <c r="D28" i="10"/>
  <c r="D29" i="10"/>
  <c r="G29" i="10" s="1"/>
  <c r="H29" i="10" s="1"/>
  <c r="D30" i="10"/>
  <c r="D35" i="10"/>
  <c r="G35" i="10" s="1"/>
  <c r="H35" i="10" s="1"/>
  <c r="D36" i="10"/>
  <c r="D37" i="10"/>
  <c r="G37" i="10" s="1"/>
  <c r="H37" i="10" s="1"/>
  <c r="D2" i="10"/>
  <c r="F77" i="18"/>
  <c r="G77" i="18" s="1"/>
  <c r="H77" i="18" s="1"/>
  <c r="E77" i="18"/>
  <c r="D77" i="18"/>
  <c r="C77" i="18"/>
  <c r="H76" i="18"/>
  <c r="G76" i="18"/>
  <c r="F76" i="18"/>
  <c r="D76" i="18"/>
  <c r="E145" i="19"/>
  <c r="D145" i="19"/>
  <c r="D137" i="19"/>
  <c r="D140" i="19"/>
  <c r="D141" i="19"/>
  <c r="D144" i="19"/>
  <c r="E67" i="18"/>
  <c r="C67" i="18"/>
  <c r="F66" i="18"/>
  <c r="G66" i="18" s="1"/>
  <c r="H66" i="18" s="1"/>
  <c r="D66" i="18"/>
  <c r="E127" i="19"/>
  <c r="C127" i="19"/>
  <c r="E61" i="18"/>
  <c r="E58" i="18"/>
  <c r="F58" i="18" s="1"/>
  <c r="C58" i="18"/>
  <c r="D58" i="18" s="1"/>
  <c r="F57" i="18"/>
  <c r="D57" i="18"/>
  <c r="F56" i="18"/>
  <c r="D56" i="18"/>
  <c r="F55" i="18"/>
  <c r="D55" i="18"/>
  <c r="D59" i="18"/>
  <c r="F59" i="18"/>
  <c r="D60" i="18"/>
  <c r="F60" i="18"/>
  <c r="G60" i="18" s="1"/>
  <c r="H60" i="18" s="1"/>
  <c r="D61" i="18"/>
  <c r="F61" i="18"/>
  <c r="D62" i="18"/>
  <c r="F62" i="18"/>
  <c r="D63" i="18"/>
  <c r="F63" i="18"/>
  <c r="G63" i="18" s="1"/>
  <c r="H63" i="18" s="1"/>
  <c r="D67" i="18"/>
  <c r="F67" i="18"/>
  <c r="D68" i="18"/>
  <c r="F68" i="18"/>
  <c r="D69" i="18"/>
  <c r="F69" i="18"/>
  <c r="D72" i="18"/>
  <c r="F72" i="18"/>
  <c r="D73" i="18"/>
  <c r="F73" i="18"/>
  <c r="D78" i="18"/>
  <c r="F78" i="18"/>
  <c r="C123" i="19"/>
  <c r="D123" i="19" s="1"/>
  <c r="C52" i="18"/>
  <c r="D52" i="18" s="1"/>
  <c r="C51" i="18"/>
  <c r="E44" i="18"/>
  <c r="F44" i="18" s="1"/>
  <c r="C44" i="18"/>
  <c r="E109" i="19"/>
  <c r="C109" i="19"/>
  <c r="E39" i="18"/>
  <c r="F39" i="18" s="1"/>
  <c r="G39" i="18" s="1"/>
  <c r="H39" i="18" s="1"/>
  <c r="C39" i="18"/>
  <c r="C40" i="18" s="1"/>
  <c r="D40" i="18" s="1"/>
  <c r="E32" i="18"/>
  <c r="F32" i="18" s="1"/>
  <c r="C32" i="18"/>
  <c r="D32" i="18" s="1"/>
  <c r="F31" i="18"/>
  <c r="D31" i="18"/>
  <c r="E101" i="19"/>
  <c r="F101" i="19" s="1"/>
  <c r="C101" i="19"/>
  <c r="C28" i="18"/>
  <c r="D28" i="18" s="1"/>
  <c r="E27" i="18"/>
  <c r="F27" i="18" s="1"/>
  <c r="D27" i="18"/>
  <c r="C27" i="18"/>
  <c r="F26" i="18"/>
  <c r="D26" i="18"/>
  <c r="E96" i="19"/>
  <c r="E97" i="19" s="1"/>
  <c r="F97" i="19" s="1"/>
  <c r="C96" i="19"/>
  <c r="C97" i="19" s="1"/>
  <c r="D97" i="19" s="1"/>
  <c r="E42" i="19"/>
  <c r="F42" i="19" s="1"/>
  <c r="F41" i="19"/>
  <c r="C42" i="19"/>
  <c r="D41" i="19"/>
  <c r="F3" i="18"/>
  <c r="F4" i="18"/>
  <c r="F5" i="18"/>
  <c r="G5" i="18" s="1"/>
  <c r="H5" i="18" s="1"/>
  <c r="F6" i="18"/>
  <c r="F7" i="18"/>
  <c r="F8" i="18"/>
  <c r="G8" i="18" s="1"/>
  <c r="H8" i="18" s="1"/>
  <c r="F12" i="18"/>
  <c r="F16" i="18"/>
  <c r="F20" i="18"/>
  <c r="F23" i="18"/>
  <c r="G23" i="18" s="1"/>
  <c r="H23" i="18" s="1"/>
  <c r="F36" i="18"/>
  <c r="F37" i="18"/>
  <c r="F38" i="18"/>
  <c r="F43" i="18"/>
  <c r="F45" i="18"/>
  <c r="F46" i="18"/>
  <c r="F49" i="18"/>
  <c r="F50" i="18"/>
  <c r="G50" i="18"/>
  <c r="H50" i="18" s="1"/>
  <c r="F51" i="18"/>
  <c r="F52" i="18"/>
  <c r="F2" i="18"/>
  <c r="D3" i="18"/>
  <c r="D4" i="18"/>
  <c r="D5" i="18"/>
  <c r="D6" i="18"/>
  <c r="D7" i="18"/>
  <c r="D8" i="18"/>
  <c r="D12" i="18"/>
  <c r="D16" i="18"/>
  <c r="D20" i="18"/>
  <c r="D23" i="18"/>
  <c r="D36" i="18"/>
  <c r="D37" i="18"/>
  <c r="G37" i="18" s="1"/>
  <c r="H37" i="18" s="1"/>
  <c r="D38" i="18"/>
  <c r="D39" i="18"/>
  <c r="D43" i="18"/>
  <c r="D44" i="18"/>
  <c r="D45" i="18"/>
  <c r="D46" i="18"/>
  <c r="D49" i="18"/>
  <c r="G49" i="18" s="1"/>
  <c r="H49" i="18" s="1"/>
  <c r="D50" i="18"/>
  <c r="D51" i="18"/>
  <c r="D2" i="18"/>
  <c r="F4" i="19"/>
  <c r="G4" i="19" s="1"/>
  <c r="H4" i="19" s="1"/>
  <c r="F5" i="19"/>
  <c r="F6" i="19"/>
  <c r="F7" i="19"/>
  <c r="F11" i="19"/>
  <c r="G11" i="19" s="1"/>
  <c r="H11" i="19" s="1"/>
  <c r="F12" i="19"/>
  <c r="F13" i="19"/>
  <c r="F17" i="19"/>
  <c r="F18" i="19"/>
  <c r="G18" i="19" s="1"/>
  <c r="H18" i="19" s="1"/>
  <c r="F19" i="19"/>
  <c r="F20" i="19"/>
  <c r="F21" i="19"/>
  <c r="F22" i="19"/>
  <c r="G22" i="19" s="1"/>
  <c r="H22" i="19" s="1"/>
  <c r="F23" i="19"/>
  <c r="F24" i="19"/>
  <c r="F25" i="19"/>
  <c r="F29" i="19"/>
  <c r="F30" i="19"/>
  <c r="F31" i="19"/>
  <c r="F32" i="19"/>
  <c r="F33" i="19"/>
  <c r="F37" i="19"/>
  <c r="F38" i="19"/>
  <c r="F39" i="19"/>
  <c r="F40" i="19"/>
  <c r="F43" i="19"/>
  <c r="F44" i="19"/>
  <c r="F45" i="19"/>
  <c r="F46" i="19"/>
  <c r="F47" i="19"/>
  <c r="F48" i="19"/>
  <c r="F49" i="19"/>
  <c r="F53" i="19"/>
  <c r="F54" i="19"/>
  <c r="F55" i="19"/>
  <c r="F56" i="19"/>
  <c r="F57" i="19"/>
  <c r="F58" i="19"/>
  <c r="F62" i="19"/>
  <c r="F63" i="19"/>
  <c r="F64" i="19"/>
  <c r="F65" i="19"/>
  <c r="F66" i="19"/>
  <c r="F70" i="19"/>
  <c r="F71" i="19"/>
  <c r="F72" i="19"/>
  <c r="F73" i="19"/>
  <c r="F74" i="19"/>
  <c r="F75" i="19"/>
  <c r="F79" i="19"/>
  <c r="F83" i="19"/>
  <c r="F87" i="19"/>
  <c r="F90" i="19"/>
  <c r="F92" i="19"/>
  <c r="F95" i="19"/>
  <c r="F96" i="19"/>
  <c r="F100" i="19"/>
  <c r="F104" i="19"/>
  <c r="F105" i="19"/>
  <c r="F106" i="19"/>
  <c r="F107" i="19"/>
  <c r="F108" i="19"/>
  <c r="F109" i="19"/>
  <c r="F112" i="19"/>
  <c r="F113" i="19"/>
  <c r="F114" i="19"/>
  <c r="F117" i="19"/>
  <c r="F118" i="19"/>
  <c r="F119" i="19"/>
  <c r="F120" i="19"/>
  <c r="F121" i="19"/>
  <c r="F122" i="19"/>
  <c r="F123" i="19"/>
  <c r="F126" i="19"/>
  <c r="F127" i="19"/>
  <c r="F130" i="19"/>
  <c r="F131" i="19"/>
  <c r="F132" i="19"/>
  <c r="F133" i="19"/>
  <c r="F134" i="19"/>
  <c r="F135" i="19"/>
  <c r="F136" i="19"/>
  <c r="F137" i="19"/>
  <c r="F140" i="19"/>
  <c r="F141" i="19"/>
  <c r="G141" i="19" s="1"/>
  <c r="H141" i="19" s="1"/>
  <c r="F144" i="19"/>
  <c r="F145" i="19"/>
  <c r="F3" i="19"/>
  <c r="D4" i="19"/>
  <c r="D5" i="19"/>
  <c r="D6" i="19"/>
  <c r="D7" i="19"/>
  <c r="D11" i="19"/>
  <c r="D12" i="19"/>
  <c r="D13" i="19"/>
  <c r="D17" i="19"/>
  <c r="D18" i="19"/>
  <c r="D19" i="19"/>
  <c r="D20" i="19"/>
  <c r="D21" i="19"/>
  <c r="D22" i="19"/>
  <c r="D23" i="19"/>
  <c r="D24" i="19"/>
  <c r="D25" i="19"/>
  <c r="D29" i="19"/>
  <c r="D30" i="19"/>
  <c r="D31" i="19"/>
  <c r="G31" i="19" s="1"/>
  <c r="H31" i="19" s="1"/>
  <c r="D32" i="19"/>
  <c r="D33" i="19"/>
  <c r="D37" i="19"/>
  <c r="D38" i="19"/>
  <c r="D39" i="19"/>
  <c r="D40" i="19"/>
  <c r="D43" i="19"/>
  <c r="D44" i="19"/>
  <c r="D45" i="19"/>
  <c r="D46" i="19"/>
  <c r="D47" i="19"/>
  <c r="D48" i="19"/>
  <c r="D49" i="19"/>
  <c r="D53" i="19"/>
  <c r="D54" i="19"/>
  <c r="D55" i="19"/>
  <c r="D56" i="19"/>
  <c r="D57" i="19"/>
  <c r="D58" i="19"/>
  <c r="D62" i="19"/>
  <c r="G62" i="19" s="1"/>
  <c r="H62" i="19" s="1"/>
  <c r="D63" i="19"/>
  <c r="D64" i="19"/>
  <c r="D65" i="19"/>
  <c r="D66" i="19"/>
  <c r="G66" i="19" s="1"/>
  <c r="H66" i="19" s="1"/>
  <c r="D70" i="19"/>
  <c r="D71" i="19"/>
  <c r="D72" i="19"/>
  <c r="D73" i="19"/>
  <c r="G73" i="19" s="1"/>
  <c r="H73" i="19" s="1"/>
  <c r="D74" i="19"/>
  <c r="D75" i="19"/>
  <c r="D79" i="19"/>
  <c r="D83" i="19"/>
  <c r="D87" i="19"/>
  <c r="D90" i="19"/>
  <c r="D91" i="19"/>
  <c r="D92" i="19"/>
  <c r="D95" i="19"/>
  <c r="D100" i="19"/>
  <c r="D101" i="19"/>
  <c r="D104" i="19"/>
  <c r="D105" i="19"/>
  <c r="G105" i="19" s="1"/>
  <c r="H105" i="19" s="1"/>
  <c r="D106" i="19"/>
  <c r="D107" i="19"/>
  <c r="D108" i="19"/>
  <c r="D109" i="19"/>
  <c r="G109" i="19" s="1"/>
  <c r="H109" i="19" s="1"/>
  <c r="D112" i="19"/>
  <c r="D113" i="19"/>
  <c r="D114" i="19"/>
  <c r="D117" i="19"/>
  <c r="D118" i="19"/>
  <c r="D119" i="19"/>
  <c r="D120" i="19"/>
  <c r="D121" i="19"/>
  <c r="D122" i="19"/>
  <c r="D126" i="19"/>
  <c r="D127" i="19"/>
  <c r="G127" i="19" s="1"/>
  <c r="H127" i="19" s="1"/>
  <c r="D130" i="19"/>
  <c r="D131" i="19"/>
  <c r="D132" i="19"/>
  <c r="D133" i="19"/>
  <c r="D134" i="19"/>
  <c r="D135" i="19"/>
  <c r="D136" i="19"/>
  <c r="D3" i="19"/>
  <c r="E185" i="17"/>
  <c r="C185" i="17"/>
  <c r="E75" i="16"/>
  <c r="E178" i="17"/>
  <c r="F178" i="17" s="1"/>
  <c r="C178" i="17"/>
  <c r="F70" i="16"/>
  <c r="G70" i="16"/>
  <c r="H70" i="16" s="1"/>
  <c r="E71" i="16"/>
  <c r="E70" i="16"/>
  <c r="D70" i="16"/>
  <c r="C70" i="16"/>
  <c r="F69" i="16"/>
  <c r="G69" i="16" s="1"/>
  <c r="H69" i="16" s="1"/>
  <c r="D69" i="16"/>
  <c r="D177" i="17"/>
  <c r="F177" i="17"/>
  <c r="G177" i="17" s="1"/>
  <c r="H177" i="17" s="1"/>
  <c r="D178" i="17"/>
  <c r="D181" i="17"/>
  <c r="F181" i="17"/>
  <c r="G181" i="17" s="1"/>
  <c r="H181" i="17" s="1"/>
  <c r="D182" i="17"/>
  <c r="F182" i="17"/>
  <c r="G182" i="17" s="1"/>
  <c r="H182" i="17" s="1"/>
  <c r="D183" i="17"/>
  <c r="F183" i="17"/>
  <c r="D184" i="17"/>
  <c r="F184" i="17"/>
  <c r="D185" i="17"/>
  <c r="F185" i="17"/>
  <c r="D188" i="17"/>
  <c r="F188" i="17"/>
  <c r="D189" i="17"/>
  <c r="F189" i="17"/>
  <c r="D190" i="17"/>
  <c r="F190" i="17"/>
  <c r="G190" i="17" s="1"/>
  <c r="H190" i="17" s="1"/>
  <c r="D191" i="17"/>
  <c r="F191" i="17"/>
  <c r="D194" i="17"/>
  <c r="F194" i="17"/>
  <c r="G194" i="17" s="1"/>
  <c r="H194" i="17" s="1"/>
  <c r="D195" i="17"/>
  <c r="F195" i="17"/>
  <c r="D196" i="17"/>
  <c r="F196" i="17"/>
  <c r="D197" i="17"/>
  <c r="F197" i="17"/>
  <c r="E172" i="17"/>
  <c r="C172" i="17"/>
  <c r="E163" i="17"/>
  <c r="F161" i="17"/>
  <c r="G161" i="17" s="1"/>
  <c r="H161" i="17" s="1"/>
  <c r="F162" i="17"/>
  <c r="G162" i="17" s="1"/>
  <c r="H162" i="17" s="1"/>
  <c r="D162" i="17"/>
  <c r="D161" i="17"/>
  <c r="C163" i="17"/>
  <c r="D65" i="16"/>
  <c r="F65" i="16"/>
  <c r="D66" i="16"/>
  <c r="F66" i="16"/>
  <c r="D71" i="16"/>
  <c r="F71" i="16"/>
  <c r="D74" i="16"/>
  <c r="F74" i="16"/>
  <c r="G74" i="16" s="1"/>
  <c r="H74" i="16" s="1"/>
  <c r="D75" i="16"/>
  <c r="F75" i="16"/>
  <c r="D76" i="16"/>
  <c r="F76" i="16"/>
  <c r="D79" i="16"/>
  <c r="F79" i="16"/>
  <c r="G79" i="16" s="1"/>
  <c r="H79" i="16" s="1"/>
  <c r="D80" i="16"/>
  <c r="F80" i="16"/>
  <c r="D83" i="16"/>
  <c r="F83" i="16"/>
  <c r="E61" i="16"/>
  <c r="C61" i="16"/>
  <c r="E59" i="16"/>
  <c r="C59" i="16"/>
  <c r="E154" i="17"/>
  <c r="E153" i="17"/>
  <c r="E53" i="16"/>
  <c r="C53" i="16"/>
  <c r="F50" i="16"/>
  <c r="G50" i="16" s="1"/>
  <c r="H50" i="16" s="1"/>
  <c r="D50" i="16"/>
  <c r="F52" i="16"/>
  <c r="D52" i="16"/>
  <c r="G52" i="16" s="1"/>
  <c r="H52" i="16" s="1"/>
  <c r="F51" i="16"/>
  <c r="D51" i="16"/>
  <c r="G51" i="16" s="1"/>
  <c r="H51" i="16" s="1"/>
  <c r="F149" i="17"/>
  <c r="D149" i="17"/>
  <c r="G149" i="17" s="1"/>
  <c r="H149" i="17" s="1"/>
  <c r="C146" i="17"/>
  <c r="E47" i="16"/>
  <c r="E45" i="16"/>
  <c r="C45" i="16"/>
  <c r="E140" i="17"/>
  <c r="C140" i="17"/>
  <c r="E39" i="16"/>
  <c r="C39" i="16"/>
  <c r="E136" i="17"/>
  <c r="C136" i="17"/>
  <c r="F135" i="17"/>
  <c r="G135" i="17" s="1"/>
  <c r="H135" i="17" s="1"/>
  <c r="D135" i="17"/>
  <c r="D134" i="17"/>
  <c r="D133" i="17"/>
  <c r="D132" i="17"/>
  <c r="E35" i="16"/>
  <c r="F35" i="16" s="1"/>
  <c r="E34" i="16"/>
  <c r="F34" i="16" s="1"/>
  <c r="C34" i="16"/>
  <c r="C35" i="16" s="1"/>
  <c r="D35" i="16" s="1"/>
  <c r="F33" i="16"/>
  <c r="D33" i="16"/>
  <c r="E131" i="17"/>
  <c r="F136" i="17" s="1"/>
  <c r="D136" i="17"/>
  <c r="E127" i="17"/>
  <c r="C127" i="17"/>
  <c r="E30" i="16"/>
  <c r="C30" i="16"/>
  <c r="E25" i="16"/>
  <c r="F25" i="16" s="1"/>
  <c r="G25" i="16" s="1"/>
  <c r="H25" i="16" s="1"/>
  <c r="C25" i="16"/>
  <c r="D25" i="16" s="1"/>
  <c r="F24" i="16"/>
  <c r="G24" i="16" s="1"/>
  <c r="H24" i="16" s="1"/>
  <c r="D24" i="16"/>
  <c r="E123" i="17"/>
  <c r="C123" i="17"/>
  <c r="F4" i="17"/>
  <c r="G4" i="17" s="1"/>
  <c r="H4" i="17" s="1"/>
  <c r="F5" i="17"/>
  <c r="G5" i="17" s="1"/>
  <c r="H5" i="17" s="1"/>
  <c r="F6" i="17"/>
  <c r="G6" i="17" s="1"/>
  <c r="H6" i="17" s="1"/>
  <c r="F7" i="17"/>
  <c r="G7" i="17" s="1"/>
  <c r="H7" i="17" s="1"/>
  <c r="F11" i="17"/>
  <c r="G11" i="17" s="1"/>
  <c r="H11" i="17" s="1"/>
  <c r="F12" i="17"/>
  <c r="G12" i="17" s="1"/>
  <c r="H12" i="17" s="1"/>
  <c r="F13" i="17"/>
  <c r="G13" i="17" s="1"/>
  <c r="H13" i="17" s="1"/>
  <c r="F14" i="17"/>
  <c r="G14" i="17" s="1"/>
  <c r="H14" i="17" s="1"/>
  <c r="F18" i="17"/>
  <c r="G18" i="17" s="1"/>
  <c r="H18" i="17" s="1"/>
  <c r="F19" i="17"/>
  <c r="G19" i="17" s="1"/>
  <c r="H19" i="17" s="1"/>
  <c r="F23" i="17"/>
  <c r="G23" i="17" s="1"/>
  <c r="H23" i="17" s="1"/>
  <c r="F24" i="17"/>
  <c r="G24" i="17" s="1"/>
  <c r="H24" i="17" s="1"/>
  <c r="F25" i="17"/>
  <c r="G25" i="17" s="1"/>
  <c r="H25" i="17" s="1"/>
  <c r="F26" i="17"/>
  <c r="G26" i="17" s="1"/>
  <c r="H26" i="17" s="1"/>
  <c r="F27" i="17"/>
  <c r="G27" i="17" s="1"/>
  <c r="H27" i="17" s="1"/>
  <c r="F31" i="17"/>
  <c r="G31" i="17" s="1"/>
  <c r="H31" i="17" s="1"/>
  <c r="F32" i="17"/>
  <c r="G32" i="17" s="1"/>
  <c r="H32" i="17" s="1"/>
  <c r="F33" i="17"/>
  <c r="G33" i="17" s="1"/>
  <c r="H33" i="17" s="1"/>
  <c r="F34" i="17"/>
  <c r="G34" i="17" s="1"/>
  <c r="H34" i="17" s="1"/>
  <c r="F35" i="17"/>
  <c r="G35" i="17" s="1"/>
  <c r="H35" i="17" s="1"/>
  <c r="F36" i="17"/>
  <c r="G36" i="17" s="1"/>
  <c r="H36" i="17" s="1"/>
  <c r="F37" i="17"/>
  <c r="G37" i="17" s="1"/>
  <c r="H37" i="17" s="1"/>
  <c r="F38" i="17"/>
  <c r="G38" i="17" s="1"/>
  <c r="H38" i="17" s="1"/>
  <c r="F39" i="17"/>
  <c r="G39" i="17" s="1"/>
  <c r="H39" i="17" s="1"/>
  <c r="F40" i="17"/>
  <c r="G40" i="17" s="1"/>
  <c r="H40" i="17" s="1"/>
  <c r="F41" i="17"/>
  <c r="G41" i="17" s="1"/>
  <c r="H41" i="17" s="1"/>
  <c r="F42" i="17"/>
  <c r="G42" i="17" s="1"/>
  <c r="H42" i="17" s="1"/>
  <c r="F46" i="17"/>
  <c r="G46" i="17" s="1"/>
  <c r="H46" i="17" s="1"/>
  <c r="F47" i="17"/>
  <c r="G47" i="17" s="1"/>
  <c r="H47" i="17" s="1"/>
  <c r="F48" i="17"/>
  <c r="G48" i="17" s="1"/>
  <c r="H48" i="17" s="1"/>
  <c r="F49" i="17"/>
  <c r="G49" i="17" s="1"/>
  <c r="H49" i="17" s="1"/>
  <c r="F53" i="17"/>
  <c r="G53" i="17" s="1"/>
  <c r="H53" i="17" s="1"/>
  <c r="F54" i="17"/>
  <c r="G54" i="17" s="1"/>
  <c r="H54" i="17" s="1"/>
  <c r="F55" i="17"/>
  <c r="G55" i="17" s="1"/>
  <c r="H55" i="17" s="1"/>
  <c r="F56" i="17"/>
  <c r="G56" i="17" s="1"/>
  <c r="H56" i="17" s="1"/>
  <c r="F57" i="17"/>
  <c r="G57" i="17" s="1"/>
  <c r="H57" i="17" s="1"/>
  <c r="F61" i="17"/>
  <c r="G61" i="17" s="1"/>
  <c r="H61" i="17" s="1"/>
  <c r="F62" i="17"/>
  <c r="G62" i="17" s="1"/>
  <c r="H62" i="17" s="1"/>
  <c r="F63" i="17"/>
  <c r="G63" i="17" s="1"/>
  <c r="H63" i="17" s="1"/>
  <c r="F64" i="17"/>
  <c r="G64" i="17" s="1"/>
  <c r="H64" i="17" s="1"/>
  <c r="F65" i="17"/>
  <c r="G65" i="17" s="1"/>
  <c r="H65" i="17" s="1"/>
  <c r="F69" i="17"/>
  <c r="F70" i="17"/>
  <c r="F71" i="17"/>
  <c r="F72" i="17"/>
  <c r="F73" i="17"/>
  <c r="F77" i="17"/>
  <c r="F78" i="17"/>
  <c r="F79" i="17"/>
  <c r="F80" i="17"/>
  <c r="F81" i="17"/>
  <c r="F82" i="17"/>
  <c r="F86" i="17"/>
  <c r="F87" i="17"/>
  <c r="F88" i="17"/>
  <c r="F89" i="17"/>
  <c r="F90" i="17"/>
  <c r="F94" i="17"/>
  <c r="F95" i="17"/>
  <c r="F96" i="17"/>
  <c r="F97" i="17"/>
  <c r="F98" i="17"/>
  <c r="F102" i="17"/>
  <c r="F106" i="17"/>
  <c r="F110" i="17"/>
  <c r="F113" i="17"/>
  <c r="F116" i="17"/>
  <c r="F119" i="17"/>
  <c r="F122" i="17"/>
  <c r="F123" i="17"/>
  <c r="F126" i="17"/>
  <c r="F127" i="17"/>
  <c r="F130" i="17"/>
  <c r="F131" i="17"/>
  <c r="F139" i="17"/>
  <c r="F140" i="17"/>
  <c r="F143" i="17"/>
  <c r="F144" i="17"/>
  <c r="F145" i="17"/>
  <c r="F146" i="17"/>
  <c r="F150" i="17"/>
  <c r="F151" i="17"/>
  <c r="F152" i="17"/>
  <c r="F153" i="17"/>
  <c r="F154" i="17"/>
  <c r="F155" i="17"/>
  <c r="F156" i="17"/>
  <c r="F157" i="17"/>
  <c r="F160" i="17"/>
  <c r="F163" i="17"/>
  <c r="F166" i="17"/>
  <c r="F167" i="17"/>
  <c r="F168" i="17"/>
  <c r="F169" i="17"/>
  <c r="F170" i="17"/>
  <c r="F171" i="17"/>
  <c r="F172" i="17"/>
  <c r="F175" i="17"/>
  <c r="F176" i="17"/>
  <c r="F3" i="17"/>
  <c r="G3" i="17" s="1"/>
  <c r="H3" i="17" s="1"/>
  <c r="D4" i="17"/>
  <c r="D5" i="17"/>
  <c r="D6" i="17"/>
  <c r="D7" i="17"/>
  <c r="D11" i="17"/>
  <c r="D12" i="17"/>
  <c r="D13" i="17"/>
  <c r="D14" i="17"/>
  <c r="D18" i="17"/>
  <c r="D19" i="17"/>
  <c r="D23" i="17"/>
  <c r="D24" i="17"/>
  <c r="D25" i="17"/>
  <c r="D26" i="17"/>
  <c r="D27" i="17"/>
  <c r="D31" i="17"/>
  <c r="D32" i="17"/>
  <c r="D33" i="17"/>
  <c r="D34" i="17"/>
  <c r="D35" i="17"/>
  <c r="D36" i="17"/>
  <c r="D37" i="17"/>
  <c r="D38" i="17"/>
  <c r="D39" i="17"/>
  <c r="D40" i="17"/>
  <c r="D41" i="17"/>
  <c r="D42" i="17"/>
  <c r="D46" i="17"/>
  <c r="D47" i="17"/>
  <c r="D48" i="17"/>
  <c r="D49" i="17"/>
  <c r="D53" i="17"/>
  <c r="D54" i="17"/>
  <c r="D55" i="17"/>
  <c r="D56" i="17"/>
  <c r="D57" i="17"/>
  <c r="D61" i="17"/>
  <c r="D62" i="17"/>
  <c r="D63" i="17"/>
  <c r="D64" i="17"/>
  <c r="D65" i="17"/>
  <c r="D69" i="17"/>
  <c r="D70" i="17"/>
  <c r="D71" i="17"/>
  <c r="D72" i="17"/>
  <c r="D73" i="17"/>
  <c r="D77" i="17"/>
  <c r="D78" i="17"/>
  <c r="D79" i="17"/>
  <c r="D80" i="17"/>
  <c r="D81" i="17"/>
  <c r="D82" i="17"/>
  <c r="D86" i="17"/>
  <c r="D87" i="17"/>
  <c r="D88" i="17"/>
  <c r="D89" i="17"/>
  <c r="D90" i="17"/>
  <c r="D94" i="17"/>
  <c r="D95" i="17"/>
  <c r="D96" i="17"/>
  <c r="D97" i="17"/>
  <c r="D98" i="17"/>
  <c r="D102" i="17"/>
  <c r="D106" i="17"/>
  <c r="D110" i="17"/>
  <c r="D113" i="17"/>
  <c r="D116" i="17"/>
  <c r="D118" i="17"/>
  <c r="D119" i="17"/>
  <c r="D122" i="17"/>
  <c r="D123" i="17"/>
  <c r="D126" i="17"/>
  <c r="D130" i="17"/>
  <c r="D131" i="17"/>
  <c r="D139" i="17"/>
  <c r="D140" i="17"/>
  <c r="D143" i="17"/>
  <c r="D144" i="17"/>
  <c r="D145" i="17"/>
  <c r="D146" i="17"/>
  <c r="D150" i="17"/>
  <c r="D151" i="17"/>
  <c r="D152" i="17"/>
  <c r="D153" i="17"/>
  <c r="D154" i="17"/>
  <c r="D155" i="17"/>
  <c r="D156" i="17"/>
  <c r="D157" i="17"/>
  <c r="D160" i="17"/>
  <c r="D163" i="17"/>
  <c r="D166" i="17"/>
  <c r="D167" i="17"/>
  <c r="D168" i="17"/>
  <c r="D169" i="17"/>
  <c r="D170" i="17"/>
  <c r="D171" i="17"/>
  <c r="D172" i="17"/>
  <c r="D175" i="17"/>
  <c r="D176" i="17"/>
  <c r="D3" i="17"/>
  <c r="F3" i="16"/>
  <c r="F4" i="16"/>
  <c r="F5" i="16"/>
  <c r="F6" i="16"/>
  <c r="F10" i="16"/>
  <c r="F14" i="16"/>
  <c r="F18" i="16"/>
  <c r="F21" i="16"/>
  <c r="F29" i="16"/>
  <c r="F30" i="16"/>
  <c r="F38" i="16"/>
  <c r="F39" i="16"/>
  <c r="F40" i="16"/>
  <c r="F41" i="16"/>
  <c r="F44" i="16"/>
  <c r="F45" i="16"/>
  <c r="F46" i="16"/>
  <c r="F47" i="16"/>
  <c r="F53" i="16"/>
  <c r="F54" i="16"/>
  <c r="F57" i="16"/>
  <c r="F58" i="16"/>
  <c r="F59" i="16"/>
  <c r="F60" i="16"/>
  <c r="F61" i="16"/>
  <c r="F62" i="16"/>
  <c r="F2" i="16"/>
  <c r="G2" i="16" s="1"/>
  <c r="H2" i="16" s="1"/>
  <c r="D3" i="16"/>
  <c r="D4" i="16"/>
  <c r="D5" i="16"/>
  <c r="D6" i="16"/>
  <c r="D10" i="16"/>
  <c r="D14" i="16"/>
  <c r="D18" i="16"/>
  <c r="D21" i="16"/>
  <c r="D29" i="16"/>
  <c r="D30" i="16"/>
  <c r="D38" i="16"/>
  <c r="D39" i="16"/>
  <c r="D40" i="16"/>
  <c r="D41" i="16"/>
  <c r="D44" i="16"/>
  <c r="D45" i="16"/>
  <c r="D46" i="16"/>
  <c r="D47" i="16"/>
  <c r="D53" i="16"/>
  <c r="D54" i="16"/>
  <c r="D57" i="16"/>
  <c r="D58" i="16"/>
  <c r="D59" i="16"/>
  <c r="D60" i="16"/>
  <c r="D61" i="16"/>
  <c r="D62" i="16"/>
  <c r="D2" i="16"/>
  <c r="F218" i="39"/>
  <c r="D218" i="39"/>
  <c r="F217" i="39"/>
  <c r="D217" i="39"/>
  <c r="F214" i="39"/>
  <c r="D214" i="39"/>
  <c r="F213" i="39"/>
  <c r="D213" i="39"/>
  <c r="F210" i="39"/>
  <c r="D210" i="39"/>
  <c r="F209" i="39"/>
  <c r="D209" i="39"/>
  <c r="F206" i="39"/>
  <c r="G206" i="39" s="1"/>
  <c r="H206" i="39" s="1"/>
  <c r="D206" i="39"/>
  <c r="F205" i="39"/>
  <c r="D205" i="39"/>
  <c r="F204" i="39"/>
  <c r="G204" i="39" s="1"/>
  <c r="H204" i="39" s="1"/>
  <c r="D204" i="39"/>
  <c r="F203" i="39"/>
  <c r="D203" i="39"/>
  <c r="F202" i="39"/>
  <c r="G202" i="39" s="1"/>
  <c r="H202" i="39" s="1"/>
  <c r="D202" i="39"/>
  <c r="F201" i="39"/>
  <c r="D201" i="39"/>
  <c r="F200" i="39"/>
  <c r="G200" i="39" s="1"/>
  <c r="H200" i="39" s="1"/>
  <c r="D200" i="39"/>
  <c r="F199" i="39"/>
  <c r="D199" i="39"/>
  <c r="F198" i="39"/>
  <c r="G198" i="39" s="1"/>
  <c r="H198" i="39" s="1"/>
  <c r="D198" i="39"/>
  <c r="F195" i="39"/>
  <c r="D195" i="39"/>
  <c r="F194" i="39"/>
  <c r="G194" i="39" s="1"/>
  <c r="H194" i="39" s="1"/>
  <c r="D194" i="39"/>
  <c r="F191" i="39"/>
  <c r="D191" i="39"/>
  <c r="F190" i="39"/>
  <c r="G190" i="39" s="1"/>
  <c r="H190" i="39" s="1"/>
  <c r="D190" i="39"/>
  <c r="F189" i="39"/>
  <c r="D189" i="39"/>
  <c r="F188" i="39"/>
  <c r="G188" i="39" s="1"/>
  <c r="H188" i="39" s="1"/>
  <c r="D188" i="39"/>
  <c r="F187" i="39"/>
  <c r="D187" i="39"/>
  <c r="F186" i="39"/>
  <c r="G186" i="39" s="1"/>
  <c r="H186" i="39" s="1"/>
  <c r="D186" i="39"/>
  <c r="F183" i="39"/>
  <c r="D183" i="39"/>
  <c r="F182" i="39"/>
  <c r="G182" i="39" s="1"/>
  <c r="H182" i="39" s="1"/>
  <c r="D182" i="39"/>
  <c r="F181" i="39"/>
  <c r="D181" i="39"/>
  <c r="F180" i="39"/>
  <c r="G180" i="39" s="1"/>
  <c r="H180" i="39" s="1"/>
  <c r="D180" i="39"/>
  <c r="F179" i="39"/>
  <c r="D179" i="39"/>
  <c r="F176" i="39"/>
  <c r="G176" i="39" s="1"/>
  <c r="H176" i="39" s="1"/>
  <c r="D176" i="39"/>
  <c r="F175" i="39"/>
  <c r="D175" i="39"/>
  <c r="F172" i="39"/>
  <c r="G172" i="39" s="1"/>
  <c r="H172" i="39" s="1"/>
  <c r="D172" i="39"/>
  <c r="F171" i="39"/>
  <c r="D171" i="39"/>
  <c r="F170" i="39"/>
  <c r="G170" i="39" s="1"/>
  <c r="H170" i="39" s="1"/>
  <c r="D170" i="39"/>
  <c r="F169" i="39"/>
  <c r="D169" i="39"/>
  <c r="F168" i="39"/>
  <c r="G168" i="39" s="1"/>
  <c r="H168" i="39" s="1"/>
  <c r="D168" i="39"/>
  <c r="F167" i="39"/>
  <c r="D167" i="39"/>
  <c r="F166" i="39"/>
  <c r="G166" i="39" s="1"/>
  <c r="H166" i="39" s="1"/>
  <c r="D166" i="39"/>
  <c r="F165" i="39"/>
  <c r="D165" i="39"/>
  <c r="F164" i="39"/>
  <c r="G164" i="39" s="1"/>
  <c r="H164" i="39" s="1"/>
  <c r="D164" i="39"/>
  <c r="F163" i="39"/>
  <c r="D163" i="39"/>
  <c r="F160" i="39"/>
  <c r="G160" i="39" s="1"/>
  <c r="H160" i="39" s="1"/>
  <c r="E160" i="39"/>
  <c r="D160" i="39"/>
  <c r="C160" i="39"/>
  <c r="H159" i="39"/>
  <c r="G159" i="39"/>
  <c r="F159" i="39"/>
  <c r="D159" i="39"/>
  <c r="H156" i="39"/>
  <c r="G156" i="39"/>
  <c r="F156" i="39"/>
  <c r="D156" i="39"/>
  <c r="H155" i="39"/>
  <c r="G155" i="39"/>
  <c r="F155" i="39"/>
  <c r="D155" i="39"/>
  <c r="F152" i="39"/>
  <c r="E152" i="39"/>
  <c r="D152" i="39"/>
  <c r="G152" i="39" s="1"/>
  <c r="H152" i="39" s="1"/>
  <c r="C152" i="39"/>
  <c r="F151" i="39"/>
  <c r="D151" i="39"/>
  <c r="F148" i="39"/>
  <c r="G148" i="39" s="1"/>
  <c r="H148" i="39" s="1"/>
  <c r="E148" i="39"/>
  <c r="D148" i="39"/>
  <c r="C148" i="39"/>
  <c r="H147" i="39"/>
  <c r="G147" i="39"/>
  <c r="F147" i="39"/>
  <c r="D147" i="39"/>
  <c r="H144" i="39"/>
  <c r="G144" i="39"/>
  <c r="F144" i="39"/>
  <c r="D144" i="39"/>
  <c r="F142" i="39"/>
  <c r="E142" i="39"/>
  <c r="D142" i="39"/>
  <c r="G142" i="39" s="1"/>
  <c r="H142" i="39" s="1"/>
  <c r="C142" i="39"/>
  <c r="F141" i="39"/>
  <c r="D141" i="39"/>
  <c r="F140" i="39"/>
  <c r="G140" i="39" s="1"/>
  <c r="H140" i="39" s="1"/>
  <c r="D140" i="39"/>
  <c r="F138" i="39"/>
  <c r="D138" i="39"/>
  <c r="F136" i="39"/>
  <c r="G136" i="39" s="1"/>
  <c r="H136" i="39" s="1"/>
  <c r="D136" i="39"/>
  <c r="F134" i="39"/>
  <c r="D134" i="39"/>
  <c r="F132" i="39"/>
  <c r="G132" i="39" s="1"/>
  <c r="H132" i="39" s="1"/>
  <c r="E132" i="39"/>
  <c r="D132" i="39"/>
  <c r="C132" i="39"/>
  <c r="H131" i="39"/>
  <c r="G131" i="39"/>
  <c r="F131" i="39"/>
  <c r="D131" i="39"/>
  <c r="H130" i="39"/>
  <c r="G130" i="39"/>
  <c r="F130" i="39"/>
  <c r="D130" i="39"/>
  <c r="H129" i="39"/>
  <c r="G129" i="39"/>
  <c r="F129" i="39"/>
  <c r="D129" i="39"/>
  <c r="H128" i="39"/>
  <c r="G128" i="39"/>
  <c r="F128" i="39"/>
  <c r="D128" i="39"/>
  <c r="F125" i="39"/>
  <c r="E125" i="39"/>
  <c r="D125" i="39"/>
  <c r="G125" i="39" s="1"/>
  <c r="H125" i="39" s="1"/>
  <c r="C125" i="39"/>
  <c r="F124" i="39"/>
  <c r="D124" i="39"/>
  <c r="F123" i="39"/>
  <c r="G123" i="39" s="1"/>
  <c r="H123" i="39" s="1"/>
  <c r="D123" i="39"/>
  <c r="E120" i="39"/>
  <c r="F120" i="39" s="1"/>
  <c r="G120" i="39" s="1"/>
  <c r="H120" i="39" s="1"/>
  <c r="D120" i="39"/>
  <c r="C120" i="39"/>
  <c r="G119" i="39"/>
  <c r="H119" i="39" s="1"/>
  <c r="F119" i="39"/>
  <c r="D119" i="39"/>
  <c r="G118" i="39"/>
  <c r="H118" i="39" s="1"/>
  <c r="F118" i="39"/>
  <c r="D118" i="39"/>
  <c r="G117" i="39"/>
  <c r="H117" i="39" s="1"/>
  <c r="F117" i="39"/>
  <c r="D117" i="39"/>
  <c r="G116" i="39"/>
  <c r="H116" i="39" s="1"/>
  <c r="F116" i="39"/>
  <c r="D116" i="39"/>
  <c r="G115" i="39"/>
  <c r="H115" i="39" s="1"/>
  <c r="F115" i="39"/>
  <c r="D115" i="39"/>
  <c r="G114" i="39"/>
  <c r="H114" i="39" s="1"/>
  <c r="F114" i="39"/>
  <c r="D114" i="39"/>
  <c r="F111" i="39"/>
  <c r="E111" i="39"/>
  <c r="C111" i="39"/>
  <c r="D111" i="39" s="1"/>
  <c r="G111" i="39" s="1"/>
  <c r="H111" i="39" s="1"/>
  <c r="F110" i="39"/>
  <c r="G110" i="39" s="1"/>
  <c r="H110" i="39" s="1"/>
  <c r="D110" i="39"/>
  <c r="F109" i="39"/>
  <c r="D109" i="39"/>
  <c r="F108" i="39"/>
  <c r="G108" i="39" s="1"/>
  <c r="H108" i="39" s="1"/>
  <c r="D108" i="39"/>
  <c r="F107" i="39"/>
  <c r="D107" i="39"/>
  <c r="F106" i="39"/>
  <c r="G106" i="39" s="1"/>
  <c r="H106" i="39" s="1"/>
  <c r="D106" i="39"/>
  <c r="E103" i="39"/>
  <c r="F103" i="39" s="1"/>
  <c r="G103" i="39" s="1"/>
  <c r="H103" i="39" s="1"/>
  <c r="D103" i="39"/>
  <c r="C103" i="39"/>
  <c r="G102" i="39"/>
  <c r="H102" i="39" s="1"/>
  <c r="F102" i="39"/>
  <c r="D102" i="39"/>
  <c r="G101" i="39"/>
  <c r="H101" i="39" s="1"/>
  <c r="F101" i="39"/>
  <c r="D101" i="39"/>
  <c r="G100" i="39"/>
  <c r="H100" i="39" s="1"/>
  <c r="F100" i="39"/>
  <c r="D100" i="39"/>
  <c r="G99" i="39"/>
  <c r="H99" i="39" s="1"/>
  <c r="F99" i="39"/>
  <c r="D99" i="39"/>
  <c r="G98" i="39"/>
  <c r="H98" i="39" s="1"/>
  <c r="F98" i="39"/>
  <c r="D98" i="39"/>
  <c r="G97" i="39"/>
  <c r="H97" i="39" s="1"/>
  <c r="F97" i="39"/>
  <c r="D97" i="39"/>
  <c r="F94" i="39"/>
  <c r="E94" i="39"/>
  <c r="C94" i="39"/>
  <c r="D94" i="39" s="1"/>
  <c r="G94" i="39" s="1"/>
  <c r="H94" i="39" s="1"/>
  <c r="F93" i="39"/>
  <c r="G93" i="39" s="1"/>
  <c r="H93" i="39" s="1"/>
  <c r="D93" i="39"/>
  <c r="F92" i="39"/>
  <c r="D92" i="39"/>
  <c r="F91" i="39"/>
  <c r="G91" i="39" s="1"/>
  <c r="H91" i="39" s="1"/>
  <c r="D91" i="39"/>
  <c r="F90" i="39"/>
  <c r="D90" i="39"/>
  <c r="F89" i="39"/>
  <c r="G89" i="39" s="1"/>
  <c r="H89" i="39" s="1"/>
  <c r="D89" i="39"/>
  <c r="E86" i="39"/>
  <c r="F86" i="39" s="1"/>
  <c r="G86" i="39" s="1"/>
  <c r="H86" i="39" s="1"/>
  <c r="D86" i="39"/>
  <c r="C86" i="39"/>
  <c r="G85" i="39"/>
  <c r="H85" i="39" s="1"/>
  <c r="F85" i="39"/>
  <c r="D85" i="39"/>
  <c r="G84" i="39"/>
  <c r="H84" i="39" s="1"/>
  <c r="F84" i="39"/>
  <c r="D84" i="39"/>
  <c r="G83" i="39"/>
  <c r="H83" i="39" s="1"/>
  <c r="F83" i="39"/>
  <c r="D83" i="39"/>
  <c r="G82" i="39"/>
  <c r="H82" i="39" s="1"/>
  <c r="F82" i="39"/>
  <c r="D82" i="39"/>
  <c r="G81" i="39"/>
  <c r="H81" i="39" s="1"/>
  <c r="F81" i="39"/>
  <c r="D81" i="39"/>
  <c r="F78" i="39"/>
  <c r="E78" i="39"/>
  <c r="C78" i="39"/>
  <c r="D78" i="39" s="1"/>
  <c r="G78" i="39" s="1"/>
  <c r="H78" i="39" s="1"/>
  <c r="F77" i="39"/>
  <c r="G77" i="39" s="1"/>
  <c r="H77" i="39" s="1"/>
  <c r="D77" i="39"/>
  <c r="F76" i="39"/>
  <c r="D76" i="39"/>
  <c r="F75" i="39"/>
  <c r="G75" i="39" s="1"/>
  <c r="H75" i="39" s="1"/>
  <c r="D75" i="39"/>
  <c r="F74" i="39"/>
  <c r="D74" i="39"/>
  <c r="F73" i="39"/>
  <c r="G73" i="39" s="1"/>
  <c r="H73" i="39" s="1"/>
  <c r="D73" i="39"/>
  <c r="E70" i="39"/>
  <c r="F70" i="39" s="1"/>
  <c r="G70" i="39" s="1"/>
  <c r="H70" i="39" s="1"/>
  <c r="D70" i="39"/>
  <c r="C70" i="39"/>
  <c r="G69" i="39"/>
  <c r="H69" i="39" s="1"/>
  <c r="F69" i="39"/>
  <c r="D69" i="39"/>
  <c r="G68" i="39"/>
  <c r="H68" i="39" s="1"/>
  <c r="F68" i="39"/>
  <c r="D68" i="39"/>
  <c r="G67" i="39"/>
  <c r="H67" i="39" s="1"/>
  <c r="F67" i="39"/>
  <c r="D67" i="39"/>
  <c r="G66" i="39"/>
  <c r="H66" i="39" s="1"/>
  <c r="F66" i="39"/>
  <c r="D66" i="39"/>
  <c r="F63" i="39"/>
  <c r="E63" i="39"/>
  <c r="C63" i="39"/>
  <c r="D63" i="39" s="1"/>
  <c r="G63" i="39" s="1"/>
  <c r="H63" i="39" s="1"/>
  <c r="F62" i="39"/>
  <c r="G62" i="39" s="1"/>
  <c r="H62" i="39" s="1"/>
  <c r="D62" i="39"/>
  <c r="F61" i="39"/>
  <c r="D61" i="39"/>
  <c r="F59" i="39"/>
  <c r="G59" i="39" s="1"/>
  <c r="H59" i="39" s="1"/>
  <c r="D59" i="39"/>
  <c r="F58" i="39"/>
  <c r="D58" i="39"/>
  <c r="F57" i="39"/>
  <c r="G57" i="39" s="1"/>
  <c r="H57" i="39" s="1"/>
  <c r="D57" i="39"/>
  <c r="F56" i="39"/>
  <c r="D56" i="39"/>
  <c r="F55" i="39"/>
  <c r="G55" i="39" s="1"/>
  <c r="H55" i="39" s="1"/>
  <c r="D55" i="39"/>
  <c r="E52" i="39"/>
  <c r="F52" i="39" s="1"/>
  <c r="G52" i="39" s="1"/>
  <c r="H52" i="39" s="1"/>
  <c r="D52" i="39"/>
  <c r="C52" i="39"/>
  <c r="G51" i="39"/>
  <c r="H51" i="39" s="1"/>
  <c r="F51" i="39"/>
  <c r="D51" i="39"/>
  <c r="G50" i="39"/>
  <c r="H50" i="39" s="1"/>
  <c r="F50" i="39"/>
  <c r="D50" i="39"/>
  <c r="G48" i="39"/>
  <c r="H48" i="39" s="1"/>
  <c r="F48" i="39"/>
  <c r="D48" i="39"/>
  <c r="G47" i="39"/>
  <c r="H47" i="39" s="1"/>
  <c r="F47" i="39"/>
  <c r="D47" i="39"/>
  <c r="G46" i="39"/>
  <c r="H46" i="39" s="1"/>
  <c r="F46" i="39"/>
  <c r="D46" i="39"/>
  <c r="G45" i="39"/>
  <c r="H45" i="39" s="1"/>
  <c r="F45" i="39"/>
  <c r="D45" i="39"/>
  <c r="F41" i="39"/>
  <c r="E41" i="39"/>
  <c r="C41" i="39"/>
  <c r="D41" i="39" s="1"/>
  <c r="G41" i="39" s="1"/>
  <c r="H41" i="39" s="1"/>
  <c r="F40" i="39"/>
  <c r="D40" i="39"/>
  <c r="H39" i="39"/>
  <c r="F39" i="39"/>
  <c r="G39" i="39" s="1"/>
  <c r="D39" i="39"/>
  <c r="F36" i="39"/>
  <c r="G36" i="39" s="1"/>
  <c r="H36" i="39" s="1"/>
  <c r="E36" i="39"/>
  <c r="D36" i="39"/>
  <c r="C36" i="39"/>
  <c r="H35" i="39"/>
  <c r="G35" i="39"/>
  <c r="F35" i="39"/>
  <c r="D35" i="39"/>
  <c r="H34" i="39"/>
  <c r="G34" i="39"/>
  <c r="F34" i="39"/>
  <c r="D34" i="39"/>
  <c r="H32" i="39"/>
  <c r="G32" i="39"/>
  <c r="F32" i="39"/>
  <c r="D32" i="39"/>
  <c r="H31" i="39"/>
  <c r="G31" i="39"/>
  <c r="F31" i="39"/>
  <c r="D31" i="39"/>
  <c r="H30" i="39"/>
  <c r="G30" i="39"/>
  <c r="F30" i="39"/>
  <c r="D30" i="39"/>
  <c r="D29" i="39"/>
  <c r="E26" i="39"/>
  <c r="F26" i="39" s="1"/>
  <c r="G26" i="39" s="1"/>
  <c r="H26" i="39" s="1"/>
  <c r="D26" i="39"/>
  <c r="C26" i="39"/>
  <c r="F25" i="39"/>
  <c r="G25" i="39" s="1"/>
  <c r="H25" i="39" s="1"/>
  <c r="D25" i="39"/>
  <c r="F24" i="39"/>
  <c r="D24" i="39"/>
  <c r="G24" i="39" s="1"/>
  <c r="H24" i="39" s="1"/>
  <c r="G22" i="39"/>
  <c r="H22" i="39" s="1"/>
  <c r="F22" i="39"/>
  <c r="D22" i="39"/>
  <c r="G21" i="39"/>
  <c r="H21" i="39" s="1"/>
  <c r="F21" i="39"/>
  <c r="D21" i="39"/>
  <c r="G20" i="39"/>
  <c r="H20" i="39" s="1"/>
  <c r="F20" i="39"/>
  <c r="D20" i="39"/>
  <c r="F16" i="39"/>
  <c r="E16" i="39"/>
  <c r="C16" i="39"/>
  <c r="D16" i="39" s="1"/>
  <c r="G16" i="39" s="1"/>
  <c r="H16" i="39" s="1"/>
  <c r="F15" i="39"/>
  <c r="G15" i="39" s="1"/>
  <c r="H15" i="39" s="1"/>
  <c r="D15" i="39"/>
  <c r="E12" i="39"/>
  <c r="F12" i="39" s="1"/>
  <c r="G12" i="39" s="1"/>
  <c r="H12" i="39" s="1"/>
  <c r="D12" i="39"/>
  <c r="C12" i="39"/>
  <c r="G11" i="39"/>
  <c r="H11" i="39" s="1"/>
  <c r="F11" i="39"/>
  <c r="D11" i="39"/>
  <c r="G10" i="39"/>
  <c r="H10" i="39" s="1"/>
  <c r="F10" i="39"/>
  <c r="D10" i="39"/>
  <c r="G8" i="39"/>
  <c r="H8" i="39" s="1"/>
  <c r="F8" i="39"/>
  <c r="D8" i="39"/>
  <c r="G7" i="39"/>
  <c r="H7" i="39" s="1"/>
  <c r="F7" i="39"/>
  <c r="D7" i="39"/>
  <c r="G6" i="39"/>
  <c r="H6" i="39" s="1"/>
  <c r="F6" i="39"/>
  <c r="D6" i="39"/>
  <c r="G5" i="39"/>
  <c r="H5" i="39" s="1"/>
  <c r="F5" i="39"/>
  <c r="D5" i="39"/>
  <c r="G4" i="39"/>
  <c r="H4" i="39" s="1"/>
  <c r="F4" i="39"/>
  <c r="D4" i="39"/>
  <c r="G3" i="39"/>
  <c r="H3" i="39" s="1"/>
  <c r="F3" i="39"/>
  <c r="D3" i="39"/>
  <c r="F121" i="38"/>
  <c r="D121" i="38"/>
  <c r="F120" i="38"/>
  <c r="D120" i="38"/>
  <c r="F119" i="38"/>
  <c r="D119" i="38"/>
  <c r="F118" i="38"/>
  <c r="D118" i="38"/>
  <c r="E117" i="38"/>
  <c r="F117" i="38" s="1"/>
  <c r="G117" i="38" s="1"/>
  <c r="H117" i="38" s="1"/>
  <c r="C117" i="38"/>
  <c r="D117" i="38" s="1"/>
  <c r="H116" i="38"/>
  <c r="G116" i="38"/>
  <c r="F116" i="38"/>
  <c r="D116" i="38"/>
  <c r="H113" i="38"/>
  <c r="G113" i="38"/>
  <c r="F113" i="38"/>
  <c r="D113" i="38"/>
  <c r="H112" i="38"/>
  <c r="G112" i="38"/>
  <c r="F112" i="38"/>
  <c r="D112" i="38"/>
  <c r="E111" i="38"/>
  <c r="F111" i="38" s="1"/>
  <c r="C111" i="38"/>
  <c r="D111" i="38" s="1"/>
  <c r="G111" i="38" s="1"/>
  <c r="H111" i="38" s="1"/>
  <c r="F110" i="38"/>
  <c r="G110" i="38" s="1"/>
  <c r="H110" i="38" s="1"/>
  <c r="D110" i="38"/>
  <c r="F109" i="38"/>
  <c r="D109" i="38"/>
  <c r="F108" i="38"/>
  <c r="G108" i="38" s="1"/>
  <c r="H108" i="38" s="1"/>
  <c r="D108" i="38"/>
  <c r="F107" i="38"/>
  <c r="D107" i="38"/>
  <c r="F106" i="38"/>
  <c r="G106" i="38" s="1"/>
  <c r="H106" i="38" s="1"/>
  <c r="D106" i="38"/>
  <c r="E105" i="38"/>
  <c r="F105" i="38" s="1"/>
  <c r="G105" i="38" s="1"/>
  <c r="H105" i="38" s="1"/>
  <c r="C105" i="38"/>
  <c r="D105" i="38" s="1"/>
  <c r="G104" i="38"/>
  <c r="H104" i="38" s="1"/>
  <c r="F104" i="38"/>
  <c r="D104" i="38"/>
  <c r="E103" i="38"/>
  <c r="F103" i="38" s="1"/>
  <c r="G103" i="38" s="1"/>
  <c r="H103" i="38" s="1"/>
  <c r="D103" i="38"/>
  <c r="C103" i="38"/>
  <c r="F102" i="38"/>
  <c r="D102" i="38"/>
  <c r="F101" i="38"/>
  <c r="G101" i="38" s="1"/>
  <c r="H101" i="38" s="1"/>
  <c r="D101" i="38"/>
  <c r="F100" i="38"/>
  <c r="D100" i="38"/>
  <c r="F99" i="38"/>
  <c r="G99" i="38" s="1"/>
  <c r="H99" i="38" s="1"/>
  <c r="D99" i="38"/>
  <c r="F98" i="38"/>
  <c r="D98" i="38"/>
  <c r="F97" i="38"/>
  <c r="G97" i="38" s="1"/>
  <c r="H97" i="38" s="1"/>
  <c r="D97" i="38"/>
  <c r="F96" i="38"/>
  <c r="D96" i="38"/>
  <c r="F93" i="38"/>
  <c r="G93" i="38" s="1"/>
  <c r="H93" i="38" s="1"/>
  <c r="D93" i="38"/>
  <c r="F92" i="38"/>
  <c r="D92" i="38"/>
  <c r="C92" i="38"/>
  <c r="F91" i="38"/>
  <c r="G91" i="38" s="1"/>
  <c r="H91" i="38" s="1"/>
  <c r="D91" i="38"/>
  <c r="D88" i="38"/>
  <c r="C88" i="38"/>
  <c r="E87" i="38"/>
  <c r="E88" i="38" s="1"/>
  <c r="F88" i="38" s="1"/>
  <c r="G88" i="38" s="1"/>
  <c r="H88" i="38" s="1"/>
  <c r="D87" i="38"/>
  <c r="C87" i="38"/>
  <c r="G86" i="38"/>
  <c r="H86" i="38" s="1"/>
  <c r="F86" i="38"/>
  <c r="D86" i="38"/>
  <c r="G83" i="38"/>
  <c r="H83" i="38" s="1"/>
  <c r="F83" i="38"/>
  <c r="D83" i="38"/>
  <c r="F82" i="38"/>
  <c r="E82" i="38"/>
  <c r="C82" i="38"/>
  <c r="D82" i="38" s="1"/>
  <c r="G82" i="38" s="1"/>
  <c r="H82" i="38" s="1"/>
  <c r="F81" i="38"/>
  <c r="D81" i="38"/>
  <c r="F78" i="38"/>
  <c r="E78" i="38"/>
  <c r="F77" i="38"/>
  <c r="E77" i="38"/>
  <c r="D77" i="38"/>
  <c r="G77" i="38" s="1"/>
  <c r="H77" i="38" s="1"/>
  <c r="C77" i="38"/>
  <c r="C78" i="38" s="1"/>
  <c r="D78" i="38" s="1"/>
  <c r="F76" i="38"/>
  <c r="D76" i="38"/>
  <c r="E73" i="38"/>
  <c r="F73" i="38" s="1"/>
  <c r="G73" i="38" s="1"/>
  <c r="H73" i="38" s="1"/>
  <c r="D73" i="38"/>
  <c r="F72" i="38"/>
  <c r="G72" i="38" s="1"/>
  <c r="H72" i="38" s="1"/>
  <c r="E72" i="38"/>
  <c r="D72" i="38"/>
  <c r="C72" i="38"/>
  <c r="C73" i="38" s="1"/>
  <c r="F71" i="38"/>
  <c r="G71" i="38" s="1"/>
  <c r="H71" i="38" s="1"/>
  <c r="D71" i="38"/>
  <c r="F68" i="38"/>
  <c r="D68" i="38"/>
  <c r="F67" i="38"/>
  <c r="D67" i="38"/>
  <c r="H66" i="38"/>
  <c r="F66" i="38"/>
  <c r="G66" i="38" s="1"/>
  <c r="E66" i="38"/>
  <c r="D66" i="38"/>
  <c r="C66" i="38"/>
  <c r="F65" i="38"/>
  <c r="G65" i="38" s="1"/>
  <c r="H65" i="38" s="1"/>
  <c r="D65" i="38"/>
  <c r="F64" i="38"/>
  <c r="G64" i="38" s="1"/>
  <c r="H64" i="38" s="1"/>
  <c r="D64" i="38"/>
  <c r="F61" i="38"/>
  <c r="G61" i="38" s="1"/>
  <c r="H61" i="38" s="1"/>
  <c r="D61" i="38"/>
  <c r="F60" i="38"/>
  <c r="G60" i="38" s="1"/>
  <c r="H60" i="38" s="1"/>
  <c r="D60" i="38"/>
  <c r="F57" i="38"/>
  <c r="G57" i="38" s="1"/>
  <c r="H57" i="38" s="1"/>
  <c r="D57" i="38"/>
  <c r="F56" i="38"/>
  <c r="G56" i="38" s="1"/>
  <c r="H56" i="38" s="1"/>
  <c r="E56" i="38"/>
  <c r="D56" i="38"/>
  <c r="C56" i="38"/>
  <c r="F55" i="38"/>
  <c r="G55" i="38" s="1"/>
  <c r="H55" i="38" s="1"/>
  <c r="D55" i="38"/>
  <c r="F52" i="38"/>
  <c r="D52" i="38"/>
  <c r="E51" i="38"/>
  <c r="F51" i="38" s="1"/>
  <c r="G51" i="38" s="1"/>
  <c r="H51" i="38" s="1"/>
  <c r="D51" i="38"/>
  <c r="C51" i="38"/>
  <c r="F50" i="38"/>
  <c r="G50" i="38" s="1"/>
  <c r="H50" i="38" s="1"/>
  <c r="D50" i="38"/>
  <c r="F49" i="38"/>
  <c r="G49" i="38" s="1"/>
  <c r="H49" i="38" s="1"/>
  <c r="E49" i="38"/>
  <c r="C49" i="38"/>
  <c r="D49" i="38" s="1"/>
  <c r="H48" i="38"/>
  <c r="F48" i="38"/>
  <c r="G48" i="38" s="1"/>
  <c r="D48" i="38"/>
  <c r="F45" i="38"/>
  <c r="G45" i="38" s="1"/>
  <c r="H45" i="38" s="1"/>
  <c r="D45" i="38"/>
  <c r="F44" i="38"/>
  <c r="D44" i="38"/>
  <c r="E43" i="38"/>
  <c r="F43" i="38" s="1"/>
  <c r="G43" i="38" s="1"/>
  <c r="H43" i="38" s="1"/>
  <c r="D43" i="38"/>
  <c r="C43" i="38"/>
  <c r="F42" i="38"/>
  <c r="G42" i="38" s="1"/>
  <c r="H42" i="38" s="1"/>
  <c r="D42" i="38"/>
  <c r="F39" i="38"/>
  <c r="E39" i="38"/>
  <c r="C39" i="38"/>
  <c r="D39" i="38" s="1"/>
  <c r="F38" i="38"/>
  <c r="C38" i="38"/>
  <c r="D38" i="38" s="1"/>
  <c r="G37" i="38"/>
  <c r="H37" i="38" s="1"/>
  <c r="F37" i="38"/>
  <c r="D37" i="38"/>
  <c r="F34" i="38"/>
  <c r="G34" i="38" s="1"/>
  <c r="H34" i="38" s="1"/>
  <c r="D34" i="38"/>
  <c r="E32" i="38"/>
  <c r="F32" i="38" s="1"/>
  <c r="G32" i="38" s="1"/>
  <c r="H32" i="38" s="1"/>
  <c r="C32" i="38"/>
  <c r="D32" i="38" s="1"/>
  <c r="F31" i="38"/>
  <c r="D31" i="38"/>
  <c r="G31" i="38" s="1"/>
  <c r="H31" i="38" s="1"/>
  <c r="F30" i="38"/>
  <c r="D30" i="38"/>
  <c r="G30" i="38" s="1"/>
  <c r="H30" i="38" s="1"/>
  <c r="F27" i="38"/>
  <c r="D27" i="38"/>
  <c r="G27" i="38" s="1"/>
  <c r="H27" i="38" s="1"/>
  <c r="F26" i="38"/>
  <c r="D26" i="38"/>
  <c r="G26" i="38" s="1"/>
  <c r="H26" i="38" s="1"/>
  <c r="D25" i="38"/>
  <c r="D24" i="38"/>
  <c r="G23" i="38"/>
  <c r="H23" i="38" s="1"/>
  <c r="F23" i="38"/>
  <c r="E23" i="38"/>
  <c r="C23" i="38"/>
  <c r="D23" i="38" s="1"/>
  <c r="H22" i="38"/>
  <c r="G22" i="38"/>
  <c r="F22" i="38"/>
  <c r="D22" i="38"/>
  <c r="H21" i="38"/>
  <c r="G21" i="38"/>
  <c r="F21" i="38"/>
  <c r="D21" i="38"/>
  <c r="D20" i="38"/>
  <c r="D19" i="38"/>
  <c r="E18" i="38"/>
  <c r="F18" i="38" s="1"/>
  <c r="G18" i="38" s="1"/>
  <c r="H18" i="38" s="1"/>
  <c r="C18" i="38"/>
  <c r="D18" i="38" s="1"/>
  <c r="F17" i="38"/>
  <c r="D17" i="38"/>
  <c r="G17" i="38" s="1"/>
  <c r="H17" i="38" s="1"/>
  <c r="F16" i="38"/>
  <c r="D16" i="38"/>
  <c r="G16" i="38" s="1"/>
  <c r="H16" i="38" s="1"/>
  <c r="E13" i="38"/>
  <c r="F13" i="38" s="1"/>
  <c r="G13" i="38" s="1"/>
  <c r="H13" i="38" s="1"/>
  <c r="D13" i="38"/>
  <c r="C13" i="38"/>
  <c r="F12" i="38"/>
  <c r="G12" i="38" s="1"/>
  <c r="H12" i="38" s="1"/>
  <c r="D12" i="38"/>
  <c r="F11" i="38"/>
  <c r="G11" i="38" s="1"/>
  <c r="H11" i="38" s="1"/>
  <c r="D11" i="38"/>
  <c r="G10" i="38"/>
  <c r="H10" i="38" s="1"/>
  <c r="F10" i="38"/>
  <c r="D10" i="38"/>
  <c r="G9" i="38"/>
  <c r="H9" i="38" s="1"/>
  <c r="F9" i="38"/>
  <c r="D9" i="38"/>
  <c r="F8" i="38"/>
  <c r="G8" i="38" s="1"/>
  <c r="H8" i="38" s="1"/>
  <c r="D8" i="38"/>
  <c r="F7" i="38"/>
  <c r="G7" i="38" s="1"/>
  <c r="H7" i="38" s="1"/>
  <c r="D7" i="38"/>
  <c r="G6" i="38"/>
  <c r="H6" i="38" s="1"/>
  <c r="F6" i="38"/>
  <c r="D6" i="38"/>
  <c r="G5" i="38"/>
  <c r="H5" i="38" s="1"/>
  <c r="F5" i="38"/>
  <c r="D5" i="38"/>
  <c r="F4" i="38"/>
  <c r="G4" i="38" s="1"/>
  <c r="H4" i="38" s="1"/>
  <c r="D4" i="38"/>
  <c r="F3" i="38"/>
  <c r="G3" i="38" s="1"/>
  <c r="H3" i="38" s="1"/>
  <c r="D3" i="38"/>
  <c r="F2" i="38"/>
  <c r="D2" i="38"/>
  <c r="G2" i="38" s="1"/>
  <c r="H2" i="38" s="1"/>
  <c r="E142" i="26"/>
  <c r="C142" i="26"/>
  <c r="F175" i="27"/>
  <c r="D175" i="27"/>
  <c r="F174" i="27"/>
  <c r="G174" i="27" s="1"/>
  <c r="H174" i="27" s="1"/>
  <c r="D174" i="27"/>
  <c r="F173" i="27"/>
  <c r="D173" i="27"/>
  <c r="F172" i="27"/>
  <c r="D172" i="27"/>
  <c r="F171" i="27"/>
  <c r="D171" i="27"/>
  <c r="E135" i="26"/>
  <c r="C135" i="26"/>
  <c r="E133" i="26"/>
  <c r="C133" i="26"/>
  <c r="F211" i="27"/>
  <c r="D211" i="27"/>
  <c r="F210" i="27"/>
  <c r="D210" i="27"/>
  <c r="F209" i="27"/>
  <c r="D209" i="27"/>
  <c r="F208" i="27"/>
  <c r="D208" i="27"/>
  <c r="D207" i="27"/>
  <c r="E128" i="26"/>
  <c r="C128" i="26"/>
  <c r="F197" i="27"/>
  <c r="D197" i="27"/>
  <c r="F196" i="27"/>
  <c r="D196" i="27"/>
  <c r="F195" i="27"/>
  <c r="D195" i="27"/>
  <c r="F194" i="27"/>
  <c r="D194" i="27"/>
  <c r="E123" i="26"/>
  <c r="F123" i="26" s="1"/>
  <c r="G123" i="26" s="1"/>
  <c r="H123" i="26" s="1"/>
  <c r="C123" i="26"/>
  <c r="D123" i="26"/>
  <c r="D124" i="26"/>
  <c r="F124" i="26"/>
  <c r="D127" i="26"/>
  <c r="F127" i="26"/>
  <c r="D128" i="26"/>
  <c r="F128" i="26"/>
  <c r="D129" i="26"/>
  <c r="F129" i="26"/>
  <c r="D132" i="26"/>
  <c r="F132" i="26"/>
  <c r="D133" i="26"/>
  <c r="F133" i="26"/>
  <c r="D134" i="26"/>
  <c r="F134" i="26"/>
  <c r="D135" i="26"/>
  <c r="F135" i="26"/>
  <c r="D138" i="26"/>
  <c r="F138" i="26"/>
  <c r="D139" i="26"/>
  <c r="F139" i="26"/>
  <c r="D140" i="26"/>
  <c r="F140" i="26"/>
  <c r="D141" i="26"/>
  <c r="F141" i="26"/>
  <c r="D142" i="26"/>
  <c r="G142" i="26" s="1"/>
  <c r="H142" i="26" s="1"/>
  <c r="F142" i="26"/>
  <c r="D143" i="26"/>
  <c r="F143" i="26"/>
  <c r="F203" i="27"/>
  <c r="D203" i="27"/>
  <c r="C204" i="27"/>
  <c r="D204" i="27" s="1"/>
  <c r="E204" i="27"/>
  <c r="F204" i="27" s="1"/>
  <c r="E116" i="26"/>
  <c r="F116" i="26" s="1"/>
  <c r="C116" i="26"/>
  <c r="E111" i="26"/>
  <c r="C111" i="26"/>
  <c r="E109" i="26"/>
  <c r="F109" i="26" s="1"/>
  <c r="G109" i="26" s="1"/>
  <c r="H109" i="26" s="1"/>
  <c r="C109" i="26"/>
  <c r="E163" i="27"/>
  <c r="F163" i="27" s="1"/>
  <c r="C163" i="27"/>
  <c r="D163" i="27" s="1"/>
  <c r="F161" i="27"/>
  <c r="D161" i="27"/>
  <c r="F159" i="27"/>
  <c r="D159" i="27"/>
  <c r="F158" i="27"/>
  <c r="D158" i="27"/>
  <c r="E100" i="26"/>
  <c r="E101" i="26" s="1"/>
  <c r="F101" i="26" s="1"/>
  <c r="G101" i="26" s="1"/>
  <c r="H101" i="26" s="1"/>
  <c r="C100" i="26"/>
  <c r="C101" i="26" s="1"/>
  <c r="D101" i="26" s="1"/>
  <c r="E150" i="27"/>
  <c r="F150" i="27" s="1"/>
  <c r="C150" i="27"/>
  <c r="D150" i="27" s="1"/>
  <c r="F149" i="27"/>
  <c r="D149" i="27"/>
  <c r="F146" i="27"/>
  <c r="D146" i="27"/>
  <c r="F145" i="27"/>
  <c r="D145" i="27"/>
  <c r="E88" i="26"/>
  <c r="E89" i="26" s="1"/>
  <c r="F89" i="26" s="1"/>
  <c r="C88" i="26"/>
  <c r="D88" i="26" s="1"/>
  <c r="D80" i="26"/>
  <c r="F80" i="26"/>
  <c r="D81" i="26"/>
  <c r="G81" i="26" s="1"/>
  <c r="H81" i="26" s="1"/>
  <c r="F81" i="26"/>
  <c r="D82" i="26"/>
  <c r="F82" i="26"/>
  <c r="D83" i="26"/>
  <c r="G83" i="26" s="1"/>
  <c r="H83" i="26" s="1"/>
  <c r="F83" i="26"/>
  <c r="D84" i="26"/>
  <c r="F84" i="26"/>
  <c r="D85" i="26"/>
  <c r="G85" i="26" s="1"/>
  <c r="H85" i="26" s="1"/>
  <c r="F85" i="26"/>
  <c r="D86" i="26"/>
  <c r="F86" i="26"/>
  <c r="D87" i="26"/>
  <c r="G87" i="26" s="1"/>
  <c r="H87" i="26" s="1"/>
  <c r="F87" i="26"/>
  <c r="F88" i="26"/>
  <c r="D92" i="26"/>
  <c r="G92" i="26" s="1"/>
  <c r="H92" i="26" s="1"/>
  <c r="F92" i="26"/>
  <c r="D93" i="26"/>
  <c r="G93" i="26" s="1"/>
  <c r="H93" i="26" s="1"/>
  <c r="F93" i="26"/>
  <c r="D94" i="26"/>
  <c r="G94" i="26" s="1"/>
  <c r="H94" i="26" s="1"/>
  <c r="F94" i="26"/>
  <c r="D95" i="26"/>
  <c r="F95" i="26"/>
  <c r="D96" i="26"/>
  <c r="G96" i="26" s="1"/>
  <c r="H96" i="26" s="1"/>
  <c r="F96" i="26"/>
  <c r="D97" i="26"/>
  <c r="G97" i="26" s="1"/>
  <c r="H97" i="26" s="1"/>
  <c r="F97" i="26"/>
  <c r="D98" i="26"/>
  <c r="G98" i="26" s="1"/>
  <c r="H98" i="26" s="1"/>
  <c r="F98" i="26"/>
  <c r="D99" i="26"/>
  <c r="F99" i="26"/>
  <c r="G99" i="26"/>
  <c r="H99" i="26" s="1"/>
  <c r="D100" i="26"/>
  <c r="D104" i="26"/>
  <c r="F104" i="26"/>
  <c r="D105" i="26"/>
  <c r="F105" i="26"/>
  <c r="D106" i="26"/>
  <c r="F106" i="26"/>
  <c r="D107" i="26"/>
  <c r="F107" i="26"/>
  <c r="D108" i="26"/>
  <c r="F108" i="26"/>
  <c r="G108" i="26"/>
  <c r="H108" i="26" s="1"/>
  <c r="D109" i="26"/>
  <c r="D110" i="26"/>
  <c r="F110" i="26"/>
  <c r="D111" i="26"/>
  <c r="F111" i="26"/>
  <c r="D112" i="26"/>
  <c r="G112" i="26" s="1"/>
  <c r="H112" i="26" s="1"/>
  <c r="F112" i="26"/>
  <c r="D113" i="26"/>
  <c r="F113" i="26"/>
  <c r="D114" i="26"/>
  <c r="G114" i="26" s="1"/>
  <c r="H114" i="26" s="1"/>
  <c r="F114" i="26"/>
  <c r="D115" i="26"/>
  <c r="F115" i="26"/>
  <c r="D116" i="26"/>
  <c r="D117" i="26"/>
  <c r="F117" i="26"/>
  <c r="D118" i="26"/>
  <c r="F118" i="26"/>
  <c r="D121" i="26"/>
  <c r="G121" i="26" s="1"/>
  <c r="H121" i="26" s="1"/>
  <c r="F121" i="26"/>
  <c r="D122" i="26"/>
  <c r="G122" i="26" s="1"/>
  <c r="H122" i="26" s="1"/>
  <c r="F122" i="26"/>
  <c r="E191" i="27"/>
  <c r="F191" i="27" s="1"/>
  <c r="C191" i="27"/>
  <c r="D191" i="27" s="1"/>
  <c r="F190" i="27"/>
  <c r="D190" i="27"/>
  <c r="F188" i="27"/>
  <c r="D188" i="27"/>
  <c r="F187" i="27"/>
  <c r="D187" i="27"/>
  <c r="F186" i="27"/>
  <c r="D186" i="27"/>
  <c r="F185" i="27"/>
  <c r="D185" i="27"/>
  <c r="F62" i="26"/>
  <c r="D62" i="26"/>
  <c r="G62" i="26" s="1"/>
  <c r="H62" i="26" s="1"/>
  <c r="E61" i="26"/>
  <c r="C61" i="26"/>
  <c r="E154" i="27"/>
  <c r="F154" i="27" s="1"/>
  <c r="C154" i="27"/>
  <c r="D154" i="27" s="1"/>
  <c r="E33" i="26"/>
  <c r="C33" i="26"/>
  <c r="E31" i="26"/>
  <c r="F30" i="26"/>
  <c r="C31" i="26"/>
  <c r="D30" i="26"/>
  <c r="G30" i="26" s="1"/>
  <c r="H30" i="26" s="1"/>
  <c r="F134" i="27"/>
  <c r="D134" i="27"/>
  <c r="F133" i="27"/>
  <c r="D133" i="27"/>
  <c r="D128" i="27"/>
  <c r="F110" i="27"/>
  <c r="D110" i="27"/>
  <c r="E72" i="27"/>
  <c r="F72" i="27" s="1"/>
  <c r="F71" i="27"/>
  <c r="C72" i="27"/>
  <c r="D72" i="27" s="1"/>
  <c r="D71" i="27"/>
  <c r="E44" i="27"/>
  <c r="F44" i="27" s="1"/>
  <c r="F39" i="27"/>
  <c r="F40" i="27"/>
  <c r="F42" i="27"/>
  <c r="F43" i="27"/>
  <c r="F33" i="27"/>
  <c r="D33" i="27"/>
  <c r="D39" i="27"/>
  <c r="D40" i="27"/>
  <c r="D42" i="27"/>
  <c r="D43" i="27"/>
  <c r="C44" i="27"/>
  <c r="D44" i="27" s="1"/>
  <c r="F24" i="27"/>
  <c r="D24" i="27"/>
  <c r="F14" i="27"/>
  <c r="F15" i="27"/>
  <c r="F16" i="27"/>
  <c r="E17" i="27"/>
  <c r="F17" i="27" s="1"/>
  <c r="F12" i="27"/>
  <c r="F11" i="27"/>
  <c r="D14" i="27"/>
  <c r="D15" i="27"/>
  <c r="D16" i="27"/>
  <c r="C17" i="27"/>
  <c r="D17" i="27" s="1"/>
  <c r="D12" i="27"/>
  <c r="D11" i="27"/>
  <c r="D3" i="26"/>
  <c r="D4" i="26"/>
  <c r="D5" i="26"/>
  <c r="D6" i="26"/>
  <c r="D7" i="26"/>
  <c r="D8" i="26"/>
  <c r="D9" i="26"/>
  <c r="D10" i="26"/>
  <c r="D14" i="26"/>
  <c r="D17" i="26"/>
  <c r="D18" i="26"/>
  <c r="D19" i="26"/>
  <c r="D20" i="26"/>
  <c r="D21" i="26"/>
  <c r="D22" i="26"/>
  <c r="D23" i="26"/>
  <c r="D26" i="26"/>
  <c r="D29" i="26"/>
  <c r="D31" i="26"/>
  <c r="D32" i="26"/>
  <c r="D33" i="26"/>
  <c r="D34" i="26"/>
  <c r="D35" i="26"/>
  <c r="D38" i="26"/>
  <c r="D39" i="26"/>
  <c r="D40" i="26"/>
  <c r="D41" i="26"/>
  <c r="D42" i="26"/>
  <c r="D43" i="26"/>
  <c r="D44" i="26"/>
  <c r="D45" i="26"/>
  <c r="D46" i="26"/>
  <c r="D47" i="26"/>
  <c r="D48" i="26"/>
  <c r="D49" i="26"/>
  <c r="D50" i="26"/>
  <c r="D51" i="26"/>
  <c r="D52" i="26"/>
  <c r="D53" i="26"/>
  <c r="D54" i="26"/>
  <c r="D55" i="26"/>
  <c r="D56" i="26"/>
  <c r="D57" i="26"/>
  <c r="D58" i="26"/>
  <c r="D59" i="26"/>
  <c r="D60" i="26"/>
  <c r="D61" i="26"/>
  <c r="D65" i="26"/>
  <c r="D66" i="26"/>
  <c r="D67" i="26"/>
  <c r="D68" i="26"/>
  <c r="D69" i="26"/>
  <c r="D70" i="26"/>
  <c r="D71" i="26"/>
  <c r="D72" i="26"/>
  <c r="D73" i="26"/>
  <c r="D74" i="26"/>
  <c r="D75" i="26"/>
  <c r="D76" i="26"/>
  <c r="D77" i="26"/>
  <c r="D78" i="26"/>
  <c r="D79" i="26"/>
  <c r="F3" i="26"/>
  <c r="F4" i="26"/>
  <c r="F5" i="26"/>
  <c r="F6" i="26"/>
  <c r="F7" i="26"/>
  <c r="F8" i="26"/>
  <c r="F9" i="26"/>
  <c r="F10" i="26"/>
  <c r="F14" i="26"/>
  <c r="F17" i="26"/>
  <c r="F18" i="26"/>
  <c r="F19" i="26"/>
  <c r="F20" i="26"/>
  <c r="F21" i="26"/>
  <c r="F22" i="26"/>
  <c r="F23" i="26"/>
  <c r="F26" i="26"/>
  <c r="G26" i="26" s="1"/>
  <c r="H26" i="26" s="1"/>
  <c r="F29" i="26"/>
  <c r="F31" i="26"/>
  <c r="F32" i="26"/>
  <c r="F33" i="26"/>
  <c r="F34" i="26"/>
  <c r="F35" i="26"/>
  <c r="F38" i="26"/>
  <c r="F39" i="26"/>
  <c r="G39" i="26" s="1"/>
  <c r="H39" i="26" s="1"/>
  <c r="F40" i="26"/>
  <c r="F41" i="26"/>
  <c r="F42" i="26"/>
  <c r="F43" i="26"/>
  <c r="F44" i="26"/>
  <c r="F45" i="26"/>
  <c r="F46" i="26"/>
  <c r="G46" i="26" s="1"/>
  <c r="H46" i="26" s="1"/>
  <c r="F47" i="26"/>
  <c r="F48" i="26"/>
  <c r="G48" i="26" s="1"/>
  <c r="H48" i="26" s="1"/>
  <c r="F49" i="26"/>
  <c r="F50" i="26"/>
  <c r="F51" i="26"/>
  <c r="F52" i="26"/>
  <c r="F53" i="26"/>
  <c r="F54" i="26"/>
  <c r="F55" i="26"/>
  <c r="F56" i="26"/>
  <c r="F57" i="26"/>
  <c r="F58" i="26"/>
  <c r="F59" i="26"/>
  <c r="F60" i="26"/>
  <c r="F61" i="26"/>
  <c r="F65" i="26"/>
  <c r="F66" i="26"/>
  <c r="F67" i="26"/>
  <c r="F68" i="26"/>
  <c r="F69" i="26"/>
  <c r="F70" i="26"/>
  <c r="F71" i="26"/>
  <c r="F72" i="26"/>
  <c r="F73" i="26"/>
  <c r="F74" i="26"/>
  <c r="F75" i="26"/>
  <c r="F76" i="26"/>
  <c r="F77" i="26"/>
  <c r="G77" i="26" s="1"/>
  <c r="H77" i="26" s="1"/>
  <c r="F78" i="26"/>
  <c r="F79" i="26"/>
  <c r="F2" i="26"/>
  <c r="D2" i="26"/>
  <c r="F212" i="27"/>
  <c r="D212" i="27"/>
  <c r="F207" i="27"/>
  <c r="F202" i="27"/>
  <c r="D202" i="27"/>
  <c r="F199" i="27"/>
  <c r="D199" i="27"/>
  <c r="F198" i="27"/>
  <c r="D198" i="27"/>
  <c r="F189" i="27"/>
  <c r="D189" i="27"/>
  <c r="F184" i="27"/>
  <c r="D184" i="27"/>
  <c r="F183" i="27"/>
  <c r="D183" i="27"/>
  <c r="F182" i="27"/>
  <c r="D182" i="27"/>
  <c r="F181" i="27"/>
  <c r="D181" i="27"/>
  <c r="F180" i="27"/>
  <c r="D180" i="27"/>
  <c r="F179" i="27"/>
  <c r="D179" i="27"/>
  <c r="F176" i="27"/>
  <c r="D176" i="27"/>
  <c r="F170" i="27"/>
  <c r="D170" i="27"/>
  <c r="F167" i="27"/>
  <c r="D167" i="27"/>
  <c r="F166" i="27"/>
  <c r="D166" i="27"/>
  <c r="F162" i="27"/>
  <c r="D162" i="27"/>
  <c r="F160" i="27"/>
  <c r="D160" i="27"/>
  <c r="F157" i="27"/>
  <c r="D157" i="27"/>
  <c r="F153" i="27"/>
  <c r="D153" i="27"/>
  <c r="F148" i="27"/>
  <c r="D148" i="27"/>
  <c r="F147" i="27"/>
  <c r="D147" i="27"/>
  <c r="F144" i="27"/>
  <c r="D144" i="27"/>
  <c r="F143" i="27"/>
  <c r="D143" i="27"/>
  <c r="F142" i="27"/>
  <c r="D142" i="27"/>
  <c r="F141" i="27"/>
  <c r="D141" i="27"/>
  <c r="F138" i="27"/>
  <c r="D138" i="27"/>
  <c r="E136" i="27"/>
  <c r="F136" i="27" s="1"/>
  <c r="C136" i="27"/>
  <c r="D136" i="27" s="1"/>
  <c r="F135" i="27"/>
  <c r="D135" i="27"/>
  <c r="F132" i="27"/>
  <c r="D132" i="27"/>
  <c r="F130" i="27"/>
  <c r="D130" i="27"/>
  <c r="F128" i="27"/>
  <c r="F126" i="27"/>
  <c r="D126" i="27"/>
  <c r="E124" i="27"/>
  <c r="F124" i="27" s="1"/>
  <c r="C124" i="27"/>
  <c r="D124" i="27" s="1"/>
  <c r="F123" i="27"/>
  <c r="D123" i="27"/>
  <c r="E120" i="27"/>
  <c r="F120" i="27" s="1"/>
  <c r="C120" i="27"/>
  <c r="D120" i="27" s="1"/>
  <c r="F119" i="27"/>
  <c r="D119" i="27"/>
  <c r="F118" i="27"/>
  <c r="D118" i="27"/>
  <c r="F117" i="27"/>
  <c r="D117" i="27"/>
  <c r="F116" i="27"/>
  <c r="D116" i="27"/>
  <c r="F115" i="27"/>
  <c r="D115" i="27"/>
  <c r="E112" i="27"/>
  <c r="F112" i="27" s="1"/>
  <c r="C112" i="27"/>
  <c r="D112" i="27" s="1"/>
  <c r="F111" i="27"/>
  <c r="D111" i="27"/>
  <c r="F109" i="27"/>
  <c r="D109" i="27"/>
  <c r="F108" i="27"/>
  <c r="D108" i="27"/>
  <c r="F107" i="27"/>
  <c r="D107" i="27"/>
  <c r="F106" i="27"/>
  <c r="D106" i="27"/>
  <c r="E103" i="27"/>
  <c r="F103" i="27" s="1"/>
  <c r="C103" i="27"/>
  <c r="D103" i="27" s="1"/>
  <c r="F102" i="27"/>
  <c r="D102" i="27"/>
  <c r="F101" i="27"/>
  <c r="D101" i="27"/>
  <c r="F100" i="27"/>
  <c r="D100" i="27"/>
  <c r="F99" i="27"/>
  <c r="D99" i="27"/>
  <c r="F98" i="27"/>
  <c r="D98" i="27"/>
  <c r="E95" i="27"/>
  <c r="F95" i="27" s="1"/>
  <c r="C95" i="27"/>
  <c r="D95" i="27" s="1"/>
  <c r="F94" i="27"/>
  <c r="D94" i="27"/>
  <c r="F93" i="27"/>
  <c r="D93" i="27"/>
  <c r="F92" i="27"/>
  <c r="D92" i="27"/>
  <c r="F91" i="27"/>
  <c r="D91" i="27"/>
  <c r="F90" i="27"/>
  <c r="D90" i="27"/>
  <c r="E87" i="27"/>
  <c r="F87" i="27" s="1"/>
  <c r="C87" i="27"/>
  <c r="D87" i="27" s="1"/>
  <c r="F86" i="27"/>
  <c r="D86" i="27"/>
  <c r="F85" i="27"/>
  <c r="D85" i="27"/>
  <c r="F84" i="27"/>
  <c r="D84" i="27"/>
  <c r="F83" i="27"/>
  <c r="D83" i="27"/>
  <c r="F82" i="27"/>
  <c r="D82" i="27"/>
  <c r="E79" i="27"/>
  <c r="F79" i="27" s="1"/>
  <c r="C79" i="27"/>
  <c r="D79" i="27" s="1"/>
  <c r="F78" i="27"/>
  <c r="D78" i="27"/>
  <c r="F77" i="27"/>
  <c r="D77" i="27"/>
  <c r="F76" i="27"/>
  <c r="D76" i="27"/>
  <c r="F75" i="27"/>
  <c r="D75" i="27"/>
  <c r="F70" i="27"/>
  <c r="D70" i="27"/>
  <c r="F69" i="27"/>
  <c r="D69" i="27"/>
  <c r="F68" i="27"/>
  <c r="D68" i="27"/>
  <c r="F67" i="27"/>
  <c r="D67" i="27"/>
  <c r="E64" i="27"/>
  <c r="F64" i="27" s="1"/>
  <c r="C64" i="27"/>
  <c r="D64" i="27" s="1"/>
  <c r="F63" i="27"/>
  <c r="D63" i="27"/>
  <c r="F61" i="27"/>
  <c r="D61" i="27"/>
  <c r="F60" i="27"/>
  <c r="D60" i="27"/>
  <c r="F59" i="27"/>
  <c r="D59" i="27"/>
  <c r="F58" i="27"/>
  <c r="D58" i="27"/>
  <c r="F57" i="27"/>
  <c r="D57" i="27"/>
  <c r="E54" i="27"/>
  <c r="F54" i="27" s="1"/>
  <c r="C54" i="27"/>
  <c r="D54" i="27" s="1"/>
  <c r="F53" i="27"/>
  <c r="D53" i="27"/>
  <c r="F51" i="27"/>
  <c r="D51" i="27"/>
  <c r="F50" i="27"/>
  <c r="D50" i="27"/>
  <c r="F49" i="27"/>
  <c r="D49" i="27"/>
  <c r="F48" i="27"/>
  <c r="D48" i="27"/>
  <c r="F37" i="27"/>
  <c r="D37" i="27"/>
  <c r="F36" i="27"/>
  <c r="D36" i="27"/>
  <c r="F34" i="27"/>
  <c r="D34" i="27"/>
  <c r="F32" i="27"/>
  <c r="D32" i="27"/>
  <c r="F31" i="27"/>
  <c r="D31" i="27"/>
  <c r="D30" i="27"/>
  <c r="E27" i="27"/>
  <c r="F27" i="27" s="1"/>
  <c r="C27" i="27"/>
  <c r="D27" i="27" s="1"/>
  <c r="F26" i="27"/>
  <c r="D26" i="27"/>
  <c r="F23" i="27"/>
  <c r="D23" i="27"/>
  <c r="F22" i="27"/>
  <c r="D22" i="27"/>
  <c r="F21" i="27"/>
  <c r="D21" i="27"/>
  <c r="F10" i="27"/>
  <c r="D10" i="27"/>
  <c r="F9" i="27"/>
  <c r="D9" i="27"/>
  <c r="F7" i="27"/>
  <c r="D7" i="27"/>
  <c r="F6" i="27"/>
  <c r="D6" i="27"/>
  <c r="F5" i="27"/>
  <c r="D5" i="27"/>
  <c r="F4" i="27"/>
  <c r="D4" i="27"/>
  <c r="F3" i="27"/>
  <c r="D3" i="27"/>
  <c r="F221" i="13"/>
  <c r="G221" i="13"/>
  <c r="H221" i="13"/>
  <c r="D221" i="13"/>
  <c r="H88" i="12"/>
  <c r="G88" i="12"/>
  <c r="F88" i="12"/>
  <c r="E88" i="12"/>
  <c r="D88" i="12"/>
  <c r="C88" i="12"/>
  <c r="F87" i="12"/>
  <c r="G87" i="12" s="1"/>
  <c r="H87" i="12" s="1"/>
  <c r="D87" i="12"/>
  <c r="E83" i="12"/>
  <c r="C83" i="12"/>
  <c r="H211" i="13"/>
  <c r="G211" i="13"/>
  <c r="F211" i="13"/>
  <c r="D211" i="13"/>
  <c r="E78" i="12"/>
  <c r="C78" i="12"/>
  <c r="D78" i="12" s="1"/>
  <c r="E199" i="13"/>
  <c r="C199" i="13"/>
  <c r="D199" i="13" s="1"/>
  <c r="D77" i="12"/>
  <c r="F77" i="12"/>
  <c r="F78" i="12"/>
  <c r="D79" i="12"/>
  <c r="F79" i="12"/>
  <c r="D82" i="12"/>
  <c r="F82" i="12"/>
  <c r="D83" i="12"/>
  <c r="F83" i="12"/>
  <c r="D84" i="12"/>
  <c r="F84" i="12"/>
  <c r="D89" i="12"/>
  <c r="G89" i="12" s="1"/>
  <c r="H89" i="12" s="1"/>
  <c r="F89" i="12"/>
  <c r="E71" i="12"/>
  <c r="C71" i="12"/>
  <c r="E70" i="12"/>
  <c r="C70" i="12"/>
  <c r="F66" i="12"/>
  <c r="G66" i="12" s="1"/>
  <c r="H66" i="12" s="1"/>
  <c r="D66" i="12"/>
  <c r="E65" i="12"/>
  <c r="F65" i="12" s="1"/>
  <c r="C65" i="12"/>
  <c r="D65" i="12" s="1"/>
  <c r="G64" i="12"/>
  <c r="H64" i="12" s="1"/>
  <c r="F64" i="12"/>
  <c r="D64" i="12"/>
  <c r="D191" i="13"/>
  <c r="F191" i="13"/>
  <c r="D194" i="13"/>
  <c r="F194" i="13"/>
  <c r="D195" i="13"/>
  <c r="F195" i="13"/>
  <c r="D196" i="13"/>
  <c r="F196" i="13"/>
  <c r="G196" i="13" s="1"/>
  <c r="H196" i="13" s="1"/>
  <c r="D197" i="13"/>
  <c r="F197" i="13"/>
  <c r="D198" i="13"/>
  <c r="F198" i="13"/>
  <c r="F199" i="13"/>
  <c r="D202" i="13"/>
  <c r="F202" i="13"/>
  <c r="D203" i="13"/>
  <c r="F203" i="13"/>
  <c r="D204" i="13"/>
  <c r="F204" i="13"/>
  <c r="D205" i="13"/>
  <c r="F205" i="13"/>
  <c r="D208" i="13"/>
  <c r="F208" i="13"/>
  <c r="D209" i="13"/>
  <c r="F209" i="13"/>
  <c r="D210" i="13"/>
  <c r="F210" i="13"/>
  <c r="D214" i="13"/>
  <c r="F214" i="13"/>
  <c r="D215" i="13"/>
  <c r="F215" i="13"/>
  <c r="D218" i="13"/>
  <c r="F218" i="13"/>
  <c r="D219" i="13"/>
  <c r="F219" i="13"/>
  <c r="D220" i="13"/>
  <c r="F220" i="13"/>
  <c r="E60" i="12"/>
  <c r="C60" i="12"/>
  <c r="D181" i="13"/>
  <c r="E55" i="12"/>
  <c r="F55" i="12" s="1"/>
  <c r="C55" i="12"/>
  <c r="D55" i="12" s="1"/>
  <c r="G54" i="12"/>
  <c r="H54" i="12" s="1"/>
  <c r="F54" i="12"/>
  <c r="D54" i="12"/>
  <c r="F53" i="12"/>
  <c r="D53" i="12"/>
  <c r="E52" i="12"/>
  <c r="F52" i="12" s="1"/>
  <c r="C52" i="12"/>
  <c r="D52" i="12" s="1"/>
  <c r="F51" i="12"/>
  <c r="D51" i="12"/>
  <c r="F50" i="12"/>
  <c r="D50" i="12"/>
  <c r="F49" i="12"/>
  <c r="D49" i="12"/>
  <c r="F48" i="12"/>
  <c r="D48" i="12"/>
  <c r="D171" i="13"/>
  <c r="D170" i="13"/>
  <c r="D169" i="13"/>
  <c r="D168" i="13"/>
  <c r="D167" i="13"/>
  <c r="D166" i="13"/>
  <c r="D165" i="13"/>
  <c r="D45" i="12"/>
  <c r="F45" i="12"/>
  <c r="G45" i="12" s="1"/>
  <c r="H45" i="12" s="1"/>
  <c r="D56" i="12"/>
  <c r="F56" i="12"/>
  <c r="D59" i="12"/>
  <c r="F59" i="12"/>
  <c r="D60" i="12"/>
  <c r="F60" i="12"/>
  <c r="D61" i="12"/>
  <c r="F61" i="12"/>
  <c r="G61" i="12" s="1"/>
  <c r="H61" i="12" s="1"/>
  <c r="D69" i="12"/>
  <c r="F69" i="12"/>
  <c r="D70" i="12"/>
  <c r="F70" i="12"/>
  <c r="D71" i="12"/>
  <c r="F71" i="12"/>
  <c r="D74" i="12"/>
  <c r="F74" i="12"/>
  <c r="E41" i="12"/>
  <c r="E42" i="12" s="1"/>
  <c r="F42" i="12" s="1"/>
  <c r="C41" i="12"/>
  <c r="D41" i="12" s="1"/>
  <c r="F40" i="12"/>
  <c r="G40" i="12" s="1"/>
  <c r="H40" i="12" s="1"/>
  <c r="D40" i="12"/>
  <c r="E164" i="13"/>
  <c r="E165" i="13" s="1"/>
  <c r="G184" i="15" l="1"/>
  <c r="H184" i="15" s="1"/>
  <c r="G83" i="14"/>
  <c r="H83" i="14" s="1"/>
  <c r="G80" i="14"/>
  <c r="H80" i="14" s="1"/>
  <c r="G181" i="15"/>
  <c r="H181" i="15" s="1"/>
  <c r="G180" i="15"/>
  <c r="H180" i="15" s="1"/>
  <c r="G177" i="15"/>
  <c r="H177" i="15" s="1"/>
  <c r="G77" i="14"/>
  <c r="H77" i="14" s="1"/>
  <c r="G76" i="14"/>
  <c r="H76" i="14" s="1"/>
  <c r="G173" i="15"/>
  <c r="H173" i="15" s="1"/>
  <c r="G82" i="14"/>
  <c r="H82" i="14" s="1"/>
  <c r="F44" i="14"/>
  <c r="E34" i="14"/>
  <c r="F34" i="14" s="1"/>
  <c r="G34" i="14" s="1"/>
  <c r="H34" i="14" s="1"/>
  <c r="G49" i="14"/>
  <c r="H49" i="14" s="1"/>
  <c r="E51" i="14"/>
  <c r="F51" i="14" s="1"/>
  <c r="G55" i="14"/>
  <c r="H55" i="14" s="1"/>
  <c r="G81" i="14"/>
  <c r="H81" i="14" s="1"/>
  <c r="G69" i="14"/>
  <c r="H69" i="14" s="1"/>
  <c r="G63" i="14"/>
  <c r="H63" i="14" s="1"/>
  <c r="G172" i="15"/>
  <c r="H172" i="15" s="1"/>
  <c r="G169" i="15"/>
  <c r="H169" i="15" s="1"/>
  <c r="G167" i="15"/>
  <c r="H167" i="15" s="1"/>
  <c r="G164" i="15"/>
  <c r="H164" i="15" s="1"/>
  <c r="G161" i="15"/>
  <c r="H161" i="15" s="1"/>
  <c r="G160" i="15"/>
  <c r="H160" i="15" s="1"/>
  <c r="G153" i="15"/>
  <c r="H153" i="15" s="1"/>
  <c r="G152" i="15"/>
  <c r="H152" i="15" s="1"/>
  <c r="G150" i="15"/>
  <c r="H150" i="15" s="1"/>
  <c r="G149" i="15"/>
  <c r="H149" i="15" s="1"/>
  <c r="G148" i="15"/>
  <c r="H148" i="15" s="1"/>
  <c r="G141" i="15"/>
  <c r="H141" i="15" s="1"/>
  <c r="G140" i="15"/>
  <c r="H140" i="15" s="1"/>
  <c r="G136" i="15"/>
  <c r="H136" i="15" s="1"/>
  <c r="G134" i="15"/>
  <c r="H134" i="15" s="1"/>
  <c r="G132" i="15"/>
  <c r="H132" i="15" s="1"/>
  <c r="G67" i="14"/>
  <c r="H67" i="14" s="1"/>
  <c r="G128" i="15"/>
  <c r="H128" i="15" s="1"/>
  <c r="G125" i="15"/>
  <c r="H125" i="15" s="1"/>
  <c r="G123" i="15"/>
  <c r="H123" i="15" s="1"/>
  <c r="G108" i="15"/>
  <c r="H108" i="15" s="1"/>
  <c r="G51" i="14"/>
  <c r="H51" i="14" s="1"/>
  <c r="G43" i="14"/>
  <c r="H43" i="14" s="1"/>
  <c r="G66" i="14"/>
  <c r="H66" i="14" s="1"/>
  <c r="G50" i="14"/>
  <c r="H50" i="14" s="1"/>
  <c r="G33" i="14"/>
  <c r="H33" i="14" s="1"/>
  <c r="G11" i="14"/>
  <c r="H11" i="14" s="1"/>
  <c r="G4" i="14"/>
  <c r="H4" i="14" s="1"/>
  <c r="G65" i="14"/>
  <c r="H65" i="14" s="1"/>
  <c r="G57" i="14"/>
  <c r="H57" i="14" s="1"/>
  <c r="G45" i="14"/>
  <c r="H45" i="14" s="1"/>
  <c r="G32" i="14"/>
  <c r="H32" i="14" s="1"/>
  <c r="G28" i="14"/>
  <c r="H28" i="14" s="1"/>
  <c r="G24" i="14"/>
  <c r="H24" i="14" s="1"/>
  <c r="G16" i="14"/>
  <c r="H16" i="14" s="1"/>
  <c r="G7" i="14"/>
  <c r="H7" i="14" s="1"/>
  <c r="G3" i="14"/>
  <c r="H3" i="14" s="1"/>
  <c r="G54" i="14"/>
  <c r="H54" i="14" s="1"/>
  <c r="G46" i="14"/>
  <c r="H46" i="14" s="1"/>
  <c r="G29" i="14"/>
  <c r="H29" i="14" s="1"/>
  <c r="G68" i="14"/>
  <c r="H68" i="14" s="1"/>
  <c r="G64" i="14"/>
  <c r="H64" i="14" s="1"/>
  <c r="G60" i="14"/>
  <c r="H60" i="14" s="1"/>
  <c r="G56" i="14"/>
  <c r="H56" i="14" s="1"/>
  <c r="G44" i="14"/>
  <c r="H44" i="14" s="1"/>
  <c r="G40" i="14"/>
  <c r="H40" i="14" s="1"/>
  <c r="G27" i="14"/>
  <c r="H27" i="14" s="1"/>
  <c r="G15" i="14"/>
  <c r="H15" i="14" s="1"/>
  <c r="G6" i="14"/>
  <c r="H6" i="14" s="1"/>
  <c r="G5" i="14"/>
  <c r="H5" i="14" s="1"/>
  <c r="G29" i="31"/>
  <c r="H29" i="31" s="1"/>
  <c r="G133" i="20"/>
  <c r="H133" i="20" s="1"/>
  <c r="G132" i="20"/>
  <c r="H132" i="20" s="1"/>
  <c r="G310" i="21"/>
  <c r="H310" i="21" s="1"/>
  <c r="G306" i="21"/>
  <c r="H306" i="21" s="1"/>
  <c r="G128" i="20"/>
  <c r="H128" i="20" s="1"/>
  <c r="G127" i="20"/>
  <c r="H127" i="20" s="1"/>
  <c r="G288" i="21"/>
  <c r="H288" i="21" s="1"/>
  <c r="G287" i="21"/>
  <c r="H287" i="21" s="1"/>
  <c r="G121" i="20"/>
  <c r="H121" i="20" s="1"/>
  <c r="G119" i="20"/>
  <c r="H119" i="20" s="1"/>
  <c r="G118" i="20"/>
  <c r="H118" i="20" s="1"/>
  <c r="G116" i="20"/>
  <c r="H116" i="20" s="1"/>
  <c r="G114" i="20"/>
  <c r="H114" i="20" s="1"/>
  <c r="G113" i="20"/>
  <c r="H113" i="20" s="1"/>
  <c r="G112" i="20"/>
  <c r="H112" i="20" s="1"/>
  <c r="G111" i="20"/>
  <c r="H111" i="20" s="1"/>
  <c r="G110" i="20"/>
  <c r="H110" i="20" s="1"/>
  <c r="G109" i="20"/>
  <c r="H109" i="20" s="1"/>
  <c r="G282" i="21"/>
  <c r="H282" i="21" s="1"/>
  <c r="G276" i="21"/>
  <c r="H276" i="21" s="1"/>
  <c r="G269" i="21"/>
  <c r="H269" i="21" s="1"/>
  <c r="G289" i="21"/>
  <c r="H289" i="21" s="1"/>
  <c r="G281" i="21"/>
  <c r="H281" i="21" s="1"/>
  <c r="G278" i="21"/>
  <c r="H278" i="21" s="1"/>
  <c r="G283" i="21"/>
  <c r="H283" i="21" s="1"/>
  <c r="G277" i="21"/>
  <c r="H277" i="21" s="1"/>
  <c r="G275" i="21"/>
  <c r="H275" i="21" s="1"/>
  <c r="G272" i="21"/>
  <c r="H272" i="21" s="1"/>
  <c r="G102" i="20"/>
  <c r="H102" i="20" s="1"/>
  <c r="G268" i="21"/>
  <c r="H268" i="21" s="1"/>
  <c r="G267" i="21"/>
  <c r="H267" i="21" s="1"/>
  <c r="G266" i="21"/>
  <c r="H266" i="21" s="1"/>
  <c r="G264" i="21"/>
  <c r="H264" i="21" s="1"/>
  <c r="G263" i="21"/>
  <c r="H263" i="21" s="1"/>
  <c r="G258" i="21"/>
  <c r="H258" i="21" s="1"/>
  <c r="G251" i="21"/>
  <c r="H251" i="21" s="1"/>
  <c r="G250" i="21"/>
  <c r="H250" i="21" s="1"/>
  <c r="G260" i="21"/>
  <c r="H260" i="21" s="1"/>
  <c r="G256" i="21"/>
  <c r="H256" i="21" s="1"/>
  <c r="G259" i="21"/>
  <c r="H259" i="21" s="1"/>
  <c r="G255" i="21"/>
  <c r="H255" i="21" s="1"/>
  <c r="G85" i="20"/>
  <c r="H85" i="20" s="1"/>
  <c r="G92" i="20"/>
  <c r="H92" i="20" s="1"/>
  <c r="G57" i="21"/>
  <c r="H57" i="21" s="1"/>
  <c r="G124" i="21"/>
  <c r="H124" i="21" s="1"/>
  <c r="G99" i="21"/>
  <c r="H99" i="21" s="1"/>
  <c r="G108" i="21"/>
  <c r="H108" i="21" s="1"/>
  <c r="G60" i="21"/>
  <c r="H60" i="21" s="1"/>
  <c r="G58" i="21"/>
  <c r="H58" i="21" s="1"/>
  <c r="G61" i="20"/>
  <c r="H61" i="20" s="1"/>
  <c r="G51" i="20"/>
  <c r="H51" i="20" s="1"/>
  <c r="G175" i="21"/>
  <c r="H175" i="21" s="1"/>
  <c r="G171" i="21"/>
  <c r="H171" i="21" s="1"/>
  <c r="D42" i="20"/>
  <c r="G25" i="20"/>
  <c r="H25" i="20" s="1"/>
  <c r="G11" i="20"/>
  <c r="H11" i="20" s="1"/>
  <c r="G7" i="20"/>
  <c r="H7" i="20" s="1"/>
  <c r="G57" i="20"/>
  <c r="H57" i="20" s="1"/>
  <c r="G42" i="20"/>
  <c r="H42" i="20" s="1"/>
  <c r="G35" i="20"/>
  <c r="H35" i="20" s="1"/>
  <c r="G3" i="20"/>
  <c r="H3" i="20" s="1"/>
  <c r="G68" i="20"/>
  <c r="H68" i="20" s="1"/>
  <c r="G24" i="20"/>
  <c r="H24" i="20" s="1"/>
  <c r="G10" i="20"/>
  <c r="H10" i="20" s="1"/>
  <c r="G67" i="20"/>
  <c r="H67" i="20" s="1"/>
  <c r="G23" i="20"/>
  <c r="H23" i="20" s="1"/>
  <c r="G13" i="20"/>
  <c r="H13" i="20" s="1"/>
  <c r="G9" i="20"/>
  <c r="H9" i="20" s="1"/>
  <c r="G63" i="20"/>
  <c r="H63" i="20" s="1"/>
  <c r="G52" i="20"/>
  <c r="H52" i="20" s="1"/>
  <c r="G29" i="20"/>
  <c r="H29" i="20" s="1"/>
  <c r="G19" i="20"/>
  <c r="H19" i="20" s="1"/>
  <c r="G4" i="20"/>
  <c r="H4" i="20" s="1"/>
  <c r="G62" i="20"/>
  <c r="H62" i="20" s="1"/>
  <c r="G18" i="20"/>
  <c r="H18" i="20" s="1"/>
  <c r="G12" i="20"/>
  <c r="H12" i="20" s="1"/>
  <c r="G56" i="20"/>
  <c r="H56" i="20" s="1"/>
  <c r="G48" i="20"/>
  <c r="H48" i="20" s="1"/>
  <c r="G30" i="20"/>
  <c r="H30" i="20" s="1"/>
  <c r="G14" i="20"/>
  <c r="H14" i="20" s="1"/>
  <c r="G6" i="20"/>
  <c r="H6" i="20" s="1"/>
  <c r="G74" i="20"/>
  <c r="H74" i="20" s="1"/>
  <c r="G66" i="20"/>
  <c r="H66" i="20" s="1"/>
  <c r="G58" i="20"/>
  <c r="H58" i="20" s="1"/>
  <c r="G38" i="20"/>
  <c r="H38" i="20" s="1"/>
  <c r="G34" i="20"/>
  <c r="H34" i="20" s="1"/>
  <c r="G8" i="20"/>
  <c r="H8" i="20" s="1"/>
  <c r="G5" i="20"/>
  <c r="H5" i="20" s="1"/>
  <c r="G43" i="20"/>
  <c r="H43" i="20" s="1"/>
  <c r="G75" i="21"/>
  <c r="H75" i="21" s="1"/>
  <c r="G21" i="21"/>
  <c r="H21" i="21" s="1"/>
  <c r="G16" i="21"/>
  <c r="H16" i="21" s="1"/>
  <c r="G8" i="21"/>
  <c r="H8" i="21" s="1"/>
  <c r="G240" i="21"/>
  <c r="H240" i="21" s="1"/>
  <c r="G236" i="21"/>
  <c r="H236" i="21" s="1"/>
  <c r="G232" i="21"/>
  <c r="H232" i="21" s="1"/>
  <c r="G224" i="21"/>
  <c r="H224" i="21" s="1"/>
  <c r="G220" i="21"/>
  <c r="H220" i="21" s="1"/>
  <c r="G216" i="21"/>
  <c r="H216" i="21" s="1"/>
  <c r="G208" i="21"/>
  <c r="H208" i="21" s="1"/>
  <c r="G198" i="21"/>
  <c r="H198" i="21" s="1"/>
  <c r="G189" i="21"/>
  <c r="H189" i="21" s="1"/>
  <c r="G180" i="21"/>
  <c r="H180" i="21" s="1"/>
  <c r="G132" i="21"/>
  <c r="H132" i="21" s="1"/>
  <c r="G107" i="21"/>
  <c r="H107" i="21" s="1"/>
  <c r="G103" i="21"/>
  <c r="H103" i="21" s="1"/>
  <c r="G96" i="21"/>
  <c r="H96" i="21" s="1"/>
  <c r="G148" i="21"/>
  <c r="H148" i="21" s="1"/>
  <c r="G33" i="21"/>
  <c r="H33" i="21" s="1"/>
  <c r="G68" i="21"/>
  <c r="H68" i="21" s="1"/>
  <c r="G41" i="21"/>
  <c r="H41" i="21" s="1"/>
  <c r="G5" i="21"/>
  <c r="H5" i="21" s="1"/>
  <c r="G241" i="21"/>
  <c r="H241" i="21" s="1"/>
  <c r="G105" i="21"/>
  <c r="H105" i="21" s="1"/>
  <c r="G48" i="21"/>
  <c r="H48" i="21" s="1"/>
  <c r="G20" i="21"/>
  <c r="H20" i="21" s="1"/>
  <c r="G3" i="21"/>
  <c r="H3" i="21" s="1"/>
  <c r="G217" i="21"/>
  <c r="H217" i="21" s="1"/>
  <c r="G199" i="21"/>
  <c r="H199" i="21" s="1"/>
  <c r="G121" i="21"/>
  <c r="H121" i="21" s="1"/>
  <c r="G104" i="21"/>
  <c r="H104" i="21" s="1"/>
  <c r="G19" i="21"/>
  <c r="H19" i="21" s="1"/>
  <c r="G14" i="21"/>
  <c r="H14" i="21" s="1"/>
  <c r="G205" i="21"/>
  <c r="H205" i="21" s="1"/>
  <c r="G144" i="21"/>
  <c r="H144" i="21" s="1"/>
  <c r="G140" i="21"/>
  <c r="H140" i="21" s="1"/>
  <c r="G135" i="21"/>
  <c r="H135" i="21" s="1"/>
  <c r="G131" i="21"/>
  <c r="H131" i="21" s="1"/>
  <c r="G44" i="21"/>
  <c r="H44" i="21" s="1"/>
  <c r="G36" i="21"/>
  <c r="H36" i="21" s="1"/>
  <c r="G185" i="21"/>
  <c r="H185" i="21" s="1"/>
  <c r="G226" i="21"/>
  <c r="H226" i="21" s="1"/>
  <c r="G94" i="21"/>
  <c r="H94" i="21" s="1"/>
  <c r="G89" i="21"/>
  <c r="H89" i="21" s="1"/>
  <c r="G176" i="21"/>
  <c r="H176" i="21" s="1"/>
  <c r="G172" i="21"/>
  <c r="H172" i="21" s="1"/>
  <c r="G244" i="21"/>
  <c r="H244" i="21" s="1"/>
  <c r="G212" i="21"/>
  <c r="H212" i="21" s="1"/>
  <c r="G142" i="21"/>
  <c r="H142" i="21" s="1"/>
  <c r="G133" i="21"/>
  <c r="H133" i="21" s="1"/>
  <c r="G79" i="21"/>
  <c r="H79" i="21" s="1"/>
  <c r="G230" i="21"/>
  <c r="H230" i="21" s="1"/>
  <c r="G196" i="21"/>
  <c r="H196" i="21" s="1"/>
  <c r="G64" i="21"/>
  <c r="H64" i="21" s="1"/>
  <c r="G13" i="21"/>
  <c r="H13" i="21" s="1"/>
  <c r="G233" i="21"/>
  <c r="H233" i="21" s="1"/>
  <c r="G225" i="21"/>
  <c r="H225" i="21" s="1"/>
  <c r="G206" i="21"/>
  <c r="H206" i="21" s="1"/>
  <c r="G190" i="21"/>
  <c r="H190" i="21" s="1"/>
  <c r="G182" i="21"/>
  <c r="H182" i="21" s="1"/>
  <c r="G170" i="21"/>
  <c r="H170" i="21" s="1"/>
  <c r="G78" i="21"/>
  <c r="H78" i="21" s="1"/>
  <c r="G74" i="21"/>
  <c r="H74" i="21" s="1"/>
  <c r="G69" i="21"/>
  <c r="H69" i="21" s="1"/>
  <c r="G43" i="21"/>
  <c r="H43" i="21" s="1"/>
  <c r="G28" i="21"/>
  <c r="H28" i="21" s="1"/>
  <c r="G155" i="21"/>
  <c r="H155" i="21" s="1"/>
  <c r="G139" i="21"/>
  <c r="H139" i="21" s="1"/>
  <c r="G116" i="21"/>
  <c r="H116" i="21" s="1"/>
  <c r="G112" i="21"/>
  <c r="H112" i="21" s="1"/>
  <c r="G80" i="21"/>
  <c r="H80" i="21" s="1"/>
  <c r="G76" i="21"/>
  <c r="H76" i="21" s="1"/>
  <c r="G29" i="21"/>
  <c r="H29" i="21" s="1"/>
  <c r="G242" i="21"/>
  <c r="H242" i="21" s="1"/>
  <c r="G197" i="21"/>
  <c r="H197" i="21" s="1"/>
  <c r="G181" i="21"/>
  <c r="H181" i="21" s="1"/>
  <c r="G173" i="21"/>
  <c r="H173" i="21" s="1"/>
  <c r="G157" i="21"/>
  <c r="H157" i="21" s="1"/>
  <c r="G126" i="21"/>
  <c r="H126" i="21" s="1"/>
  <c r="G122" i="21"/>
  <c r="H122" i="21" s="1"/>
  <c r="G117" i="21"/>
  <c r="H117" i="21" s="1"/>
  <c r="G106" i="21"/>
  <c r="H106" i="21" s="1"/>
  <c r="G90" i="21"/>
  <c r="H90" i="21" s="1"/>
  <c r="G73" i="21"/>
  <c r="H73" i="21" s="1"/>
  <c r="G27" i="21"/>
  <c r="H27" i="21" s="1"/>
  <c r="G15" i="21"/>
  <c r="H15" i="21" s="1"/>
  <c r="G53" i="21"/>
  <c r="H53" i="21" s="1"/>
  <c r="G247" i="21"/>
  <c r="H247" i="21" s="1"/>
  <c r="G231" i="21"/>
  <c r="H231" i="21" s="1"/>
  <c r="G215" i="21"/>
  <c r="H215" i="21" s="1"/>
  <c r="G201" i="21"/>
  <c r="H201" i="21" s="1"/>
  <c r="G188" i="21"/>
  <c r="H188" i="21" s="1"/>
  <c r="G88" i="21"/>
  <c r="H88" i="21" s="1"/>
  <c r="G63" i="21"/>
  <c r="H63" i="21" s="1"/>
  <c r="G143" i="21"/>
  <c r="H143" i="21" s="1"/>
  <c r="G52" i="21"/>
  <c r="H52" i="21" s="1"/>
  <c r="G46" i="21"/>
  <c r="H46" i="21" s="1"/>
  <c r="G234" i="21"/>
  <c r="H234" i="21" s="1"/>
  <c r="G192" i="21"/>
  <c r="H192" i="21" s="1"/>
  <c r="G179" i="21"/>
  <c r="H179" i="21" s="1"/>
  <c r="G167" i="21"/>
  <c r="H167" i="21" s="1"/>
  <c r="G95" i="21"/>
  <c r="H95" i="21" s="1"/>
  <c r="G151" i="21"/>
  <c r="H151" i="21" s="1"/>
  <c r="G45" i="21"/>
  <c r="H45" i="21" s="1"/>
  <c r="G243" i="21"/>
  <c r="H243" i="21" s="1"/>
  <c r="G235" i="21"/>
  <c r="H235" i="21" s="1"/>
  <c r="G227" i="21"/>
  <c r="H227" i="21" s="1"/>
  <c r="G211" i="21"/>
  <c r="H211" i="21" s="1"/>
  <c r="G183" i="21"/>
  <c r="H183" i="21" s="1"/>
  <c r="G165" i="21"/>
  <c r="H165" i="21" s="1"/>
  <c r="G153" i="21"/>
  <c r="H153" i="21" s="1"/>
  <c r="G141" i="21"/>
  <c r="H141" i="21" s="1"/>
  <c r="G130" i="21"/>
  <c r="H130" i="21" s="1"/>
  <c r="G125" i="21"/>
  <c r="H125" i="21" s="1"/>
  <c r="G114" i="21"/>
  <c r="H114" i="21" s="1"/>
  <c r="G98" i="21"/>
  <c r="H98" i="21" s="1"/>
  <c r="G82" i="21"/>
  <c r="H82" i="21" s="1"/>
  <c r="G77" i="21"/>
  <c r="H77" i="21" s="1"/>
  <c r="G66" i="21"/>
  <c r="H66" i="21" s="1"/>
  <c r="G35" i="21"/>
  <c r="H35" i="21" s="1"/>
  <c r="G31" i="21"/>
  <c r="H31" i="21" s="1"/>
  <c r="G26" i="21"/>
  <c r="H26" i="21" s="1"/>
  <c r="G7" i="21"/>
  <c r="H7" i="21" s="1"/>
  <c r="G166" i="21"/>
  <c r="H166" i="21" s="1"/>
  <c r="G42" i="21"/>
  <c r="H42" i="21" s="1"/>
  <c r="G18" i="21"/>
  <c r="H18" i="21" s="1"/>
  <c r="G237" i="21"/>
  <c r="H237" i="21" s="1"/>
  <c r="G221" i="21"/>
  <c r="H221" i="21" s="1"/>
  <c r="G204" i="21"/>
  <c r="H204" i="21" s="1"/>
  <c r="G195" i="21"/>
  <c r="H195" i="21" s="1"/>
  <c r="G174" i="21"/>
  <c r="H174" i="21" s="1"/>
  <c r="G164" i="21"/>
  <c r="H164" i="21" s="1"/>
  <c r="G161" i="21"/>
  <c r="H161" i="21" s="1"/>
  <c r="G158" i="21"/>
  <c r="H158" i="21" s="1"/>
  <c r="G134" i="21"/>
  <c r="H134" i="21" s="1"/>
  <c r="G113" i="21"/>
  <c r="H113" i="21" s="1"/>
  <c r="G97" i="21"/>
  <c r="H97" i="21" s="1"/>
  <c r="G86" i="21"/>
  <c r="H86" i="21" s="1"/>
  <c r="G81" i="21"/>
  <c r="H81" i="21" s="1"/>
  <c r="G47" i="21"/>
  <c r="H47" i="21" s="1"/>
  <c r="G34" i="21"/>
  <c r="H34" i="21" s="1"/>
  <c r="G30" i="21"/>
  <c r="H30" i="21" s="1"/>
  <c r="G6" i="21"/>
  <c r="H6" i="21" s="1"/>
  <c r="G4" i="21"/>
  <c r="H4" i="21" s="1"/>
  <c r="G133" i="11"/>
  <c r="H133" i="11" s="1"/>
  <c r="G69" i="10"/>
  <c r="H69" i="10" s="1"/>
  <c r="G66" i="10"/>
  <c r="H66" i="10" s="1"/>
  <c r="G126" i="11"/>
  <c r="H126" i="11" s="1"/>
  <c r="G125" i="11"/>
  <c r="H125" i="11" s="1"/>
  <c r="G63" i="10"/>
  <c r="H63" i="10" s="1"/>
  <c r="G62" i="10"/>
  <c r="H62" i="10" s="1"/>
  <c r="G61" i="10"/>
  <c r="H61" i="10" s="1"/>
  <c r="G60" i="10"/>
  <c r="H60" i="10" s="1"/>
  <c r="G122" i="11"/>
  <c r="H122" i="11" s="1"/>
  <c r="G121" i="11"/>
  <c r="H121" i="11" s="1"/>
  <c r="G55" i="10"/>
  <c r="H55" i="10" s="1"/>
  <c r="G54" i="10"/>
  <c r="H54" i="10" s="1"/>
  <c r="G115" i="11"/>
  <c r="H115" i="11" s="1"/>
  <c r="G50" i="10"/>
  <c r="H50" i="10" s="1"/>
  <c r="G49" i="10"/>
  <c r="H49" i="10" s="1"/>
  <c r="G47" i="10"/>
  <c r="H47" i="10" s="1"/>
  <c r="G46" i="10"/>
  <c r="H46" i="10" s="1"/>
  <c r="G44" i="10"/>
  <c r="H44" i="10" s="1"/>
  <c r="G42" i="10"/>
  <c r="H42" i="10" s="1"/>
  <c r="G40" i="10"/>
  <c r="H40" i="10" s="1"/>
  <c r="G38" i="10"/>
  <c r="H38" i="10" s="1"/>
  <c r="G36" i="10"/>
  <c r="H36" i="10" s="1"/>
  <c r="G33" i="10"/>
  <c r="H33" i="10" s="1"/>
  <c r="G87" i="11"/>
  <c r="H87" i="11" s="1"/>
  <c r="G75" i="11"/>
  <c r="H75" i="11" s="1"/>
  <c r="G81" i="11"/>
  <c r="H81" i="11" s="1"/>
  <c r="G79" i="11"/>
  <c r="H79" i="11" s="1"/>
  <c r="G129" i="11"/>
  <c r="H129" i="11" s="1"/>
  <c r="G113" i="11"/>
  <c r="H113" i="11" s="1"/>
  <c r="G71" i="11"/>
  <c r="H71" i="11" s="1"/>
  <c r="G116" i="11"/>
  <c r="H116" i="11" s="1"/>
  <c r="G95" i="11"/>
  <c r="H95" i="11" s="1"/>
  <c r="G83" i="11"/>
  <c r="H83" i="11" s="1"/>
  <c r="G117" i="11"/>
  <c r="H117" i="11" s="1"/>
  <c r="G108" i="11"/>
  <c r="H108" i="11" s="1"/>
  <c r="G107" i="11"/>
  <c r="H107" i="11" s="1"/>
  <c r="G30" i="10"/>
  <c r="H30" i="10" s="1"/>
  <c r="G28" i="10"/>
  <c r="H28" i="10" s="1"/>
  <c r="G27" i="10"/>
  <c r="H27" i="10" s="1"/>
  <c r="G101" i="11"/>
  <c r="H101" i="11" s="1"/>
  <c r="G24" i="10"/>
  <c r="H24" i="10" s="1"/>
  <c r="G23" i="10"/>
  <c r="H23" i="10" s="1"/>
  <c r="G22" i="10"/>
  <c r="H22" i="10" s="1"/>
  <c r="G20" i="10"/>
  <c r="H20" i="10" s="1"/>
  <c r="G18" i="10"/>
  <c r="H18" i="10" s="1"/>
  <c r="G5" i="11"/>
  <c r="H5" i="11" s="1"/>
  <c r="G145" i="19"/>
  <c r="H145" i="19" s="1"/>
  <c r="G78" i="18"/>
  <c r="H78" i="18" s="1"/>
  <c r="G73" i="18"/>
  <c r="H73" i="18" s="1"/>
  <c r="G72" i="18"/>
  <c r="H72" i="18" s="1"/>
  <c r="G144" i="19"/>
  <c r="H144" i="19" s="1"/>
  <c r="G140" i="19"/>
  <c r="H140" i="19" s="1"/>
  <c r="G135" i="19"/>
  <c r="H135" i="19" s="1"/>
  <c r="G131" i="19"/>
  <c r="H131" i="19" s="1"/>
  <c r="G69" i="18"/>
  <c r="H69" i="18" s="1"/>
  <c r="G68" i="18"/>
  <c r="H68" i="18" s="1"/>
  <c r="G67" i="18"/>
  <c r="H67" i="18" s="1"/>
  <c r="G130" i="19"/>
  <c r="H130" i="19" s="1"/>
  <c r="G113" i="19"/>
  <c r="H113" i="19" s="1"/>
  <c r="G87" i="19"/>
  <c r="H87" i="19" s="1"/>
  <c r="G134" i="19"/>
  <c r="H134" i="19" s="1"/>
  <c r="G100" i="19"/>
  <c r="H100" i="19" s="1"/>
  <c r="G126" i="19"/>
  <c r="H126" i="19" s="1"/>
  <c r="G26" i="18"/>
  <c r="H26" i="18" s="1"/>
  <c r="G31" i="18"/>
  <c r="H31" i="18" s="1"/>
  <c r="G62" i="18"/>
  <c r="H62" i="18" s="1"/>
  <c r="G55" i="18"/>
  <c r="H55" i="18" s="1"/>
  <c r="G57" i="18"/>
  <c r="H57" i="18" s="1"/>
  <c r="G3" i="18"/>
  <c r="H3" i="18" s="1"/>
  <c r="G6" i="18"/>
  <c r="H6" i="18" s="1"/>
  <c r="G59" i="18"/>
  <c r="H59" i="18" s="1"/>
  <c r="G52" i="18"/>
  <c r="H52" i="18" s="1"/>
  <c r="G43" i="18"/>
  <c r="H43" i="18" s="1"/>
  <c r="G7" i="18"/>
  <c r="H7" i="18" s="1"/>
  <c r="G27" i="18"/>
  <c r="H27" i="18" s="1"/>
  <c r="E28" i="18"/>
  <c r="F28" i="18" s="1"/>
  <c r="G28" i="18" s="1"/>
  <c r="H28" i="18" s="1"/>
  <c r="C33" i="18"/>
  <c r="D33" i="18" s="1"/>
  <c r="G61" i="18"/>
  <c r="H61" i="18" s="1"/>
  <c r="G56" i="18"/>
  <c r="H56" i="18" s="1"/>
  <c r="G2" i="18"/>
  <c r="H2" i="18" s="1"/>
  <c r="G45" i="18"/>
  <c r="H45" i="18" s="1"/>
  <c r="G36" i="18"/>
  <c r="H36" i="18" s="1"/>
  <c r="G16" i="18"/>
  <c r="H16" i="18" s="1"/>
  <c r="E33" i="18"/>
  <c r="F33" i="18" s="1"/>
  <c r="E40" i="18"/>
  <c r="F40" i="18" s="1"/>
  <c r="G40" i="18" s="1"/>
  <c r="H40" i="18" s="1"/>
  <c r="G38" i="18"/>
  <c r="H38" i="18" s="1"/>
  <c r="G20" i="18"/>
  <c r="H20" i="18" s="1"/>
  <c r="G12" i="18"/>
  <c r="H12" i="18" s="1"/>
  <c r="G4" i="18"/>
  <c r="H4" i="18" s="1"/>
  <c r="G58" i="18"/>
  <c r="H58" i="18" s="1"/>
  <c r="G123" i="19"/>
  <c r="H123" i="19" s="1"/>
  <c r="G120" i="19"/>
  <c r="H120" i="19" s="1"/>
  <c r="G119" i="19"/>
  <c r="H119" i="19" s="1"/>
  <c r="G117" i="19"/>
  <c r="H117" i="19" s="1"/>
  <c r="G51" i="18"/>
  <c r="H51" i="18" s="1"/>
  <c r="G46" i="18"/>
  <c r="H46" i="18" s="1"/>
  <c r="G44" i="18"/>
  <c r="H44" i="18" s="1"/>
  <c r="G106" i="19"/>
  <c r="H106" i="19" s="1"/>
  <c r="D96" i="19"/>
  <c r="G40" i="19"/>
  <c r="H40" i="19" s="1"/>
  <c r="G122" i="19"/>
  <c r="H122" i="19" s="1"/>
  <c r="G118" i="19"/>
  <c r="H118" i="19" s="1"/>
  <c r="G114" i="19"/>
  <c r="H114" i="19" s="1"/>
  <c r="G65" i="19"/>
  <c r="H65" i="19" s="1"/>
  <c r="G38" i="19"/>
  <c r="H38" i="19" s="1"/>
  <c r="G55" i="19"/>
  <c r="H55" i="19" s="1"/>
  <c r="G74" i="19"/>
  <c r="H74" i="19" s="1"/>
  <c r="G70" i="19"/>
  <c r="H70" i="19" s="1"/>
  <c r="G45" i="19"/>
  <c r="H45" i="19" s="1"/>
  <c r="G39" i="19"/>
  <c r="H39" i="19" s="1"/>
  <c r="G3" i="19"/>
  <c r="H3" i="19" s="1"/>
  <c r="G121" i="19"/>
  <c r="H121" i="19" s="1"/>
  <c r="G46" i="19"/>
  <c r="H46" i="19" s="1"/>
  <c r="G83" i="19"/>
  <c r="H83" i="19" s="1"/>
  <c r="G58" i="19"/>
  <c r="H58" i="19" s="1"/>
  <c r="G54" i="19"/>
  <c r="H54" i="19" s="1"/>
  <c r="G79" i="19"/>
  <c r="H79" i="19" s="1"/>
  <c r="G57" i="19"/>
  <c r="H57" i="19" s="1"/>
  <c r="G90" i="19"/>
  <c r="H90" i="19" s="1"/>
  <c r="G56" i="19"/>
  <c r="H56" i="19" s="1"/>
  <c r="G32" i="18"/>
  <c r="H32" i="18" s="1"/>
  <c r="G101" i="19"/>
  <c r="H101" i="19" s="1"/>
  <c r="G97" i="19"/>
  <c r="H97" i="19" s="1"/>
  <c r="G92" i="19"/>
  <c r="H92" i="19" s="1"/>
  <c r="G96" i="19"/>
  <c r="H96" i="19" s="1"/>
  <c r="G64" i="19"/>
  <c r="H64" i="19" s="1"/>
  <c r="G49" i="19"/>
  <c r="H49" i="19" s="1"/>
  <c r="G7" i="19"/>
  <c r="H7" i="19" s="1"/>
  <c r="G137" i="19"/>
  <c r="H137" i="19" s="1"/>
  <c r="G133" i="19"/>
  <c r="H133" i="19" s="1"/>
  <c r="G108" i="19"/>
  <c r="H108" i="19" s="1"/>
  <c r="G104" i="19"/>
  <c r="H104" i="19" s="1"/>
  <c r="G95" i="19"/>
  <c r="H95" i="19" s="1"/>
  <c r="G72" i="19"/>
  <c r="H72" i="19" s="1"/>
  <c r="G63" i="19"/>
  <c r="H63" i="19" s="1"/>
  <c r="G30" i="19"/>
  <c r="H30" i="19" s="1"/>
  <c r="G24" i="19"/>
  <c r="H24" i="19" s="1"/>
  <c r="G6" i="19"/>
  <c r="H6" i="19" s="1"/>
  <c r="G41" i="19"/>
  <c r="H41" i="19" s="1"/>
  <c r="G53" i="19"/>
  <c r="H53" i="19" s="1"/>
  <c r="G12" i="19"/>
  <c r="H12" i="19" s="1"/>
  <c r="G136" i="19"/>
  <c r="H136" i="19" s="1"/>
  <c r="G132" i="19"/>
  <c r="H132" i="19" s="1"/>
  <c r="G112" i="19"/>
  <c r="H112" i="19" s="1"/>
  <c r="G107" i="19"/>
  <c r="H107" i="19" s="1"/>
  <c r="G75" i="19"/>
  <c r="H75" i="19" s="1"/>
  <c r="G71" i="19"/>
  <c r="H71" i="19" s="1"/>
  <c r="G47" i="19"/>
  <c r="H47" i="19" s="1"/>
  <c r="G32" i="19"/>
  <c r="H32" i="19" s="1"/>
  <c r="G23" i="19"/>
  <c r="H23" i="19" s="1"/>
  <c r="G19" i="19"/>
  <c r="H19" i="19" s="1"/>
  <c r="G29" i="19"/>
  <c r="H29" i="19" s="1"/>
  <c r="G37" i="19"/>
  <c r="H37" i="19" s="1"/>
  <c r="G21" i="19"/>
  <c r="H21" i="19" s="1"/>
  <c r="G44" i="19"/>
  <c r="H44" i="19" s="1"/>
  <c r="G33" i="19"/>
  <c r="H33" i="19" s="1"/>
  <c r="G20" i="19"/>
  <c r="H20" i="19" s="1"/>
  <c r="G13" i="19"/>
  <c r="H13" i="19" s="1"/>
  <c r="G48" i="19"/>
  <c r="H48" i="19" s="1"/>
  <c r="G43" i="19"/>
  <c r="H43" i="19" s="1"/>
  <c r="G25" i="19"/>
  <c r="H25" i="19" s="1"/>
  <c r="G17" i="19"/>
  <c r="H17" i="19" s="1"/>
  <c r="G5" i="19"/>
  <c r="H5" i="19" s="1"/>
  <c r="G197" i="17"/>
  <c r="H197" i="17" s="1"/>
  <c r="G196" i="17"/>
  <c r="H196" i="17" s="1"/>
  <c r="G195" i="17"/>
  <c r="H195" i="17" s="1"/>
  <c r="G83" i="16"/>
  <c r="H83" i="16" s="1"/>
  <c r="G191" i="17"/>
  <c r="H191" i="17" s="1"/>
  <c r="G189" i="17"/>
  <c r="H189" i="17" s="1"/>
  <c r="G188" i="17"/>
  <c r="H188" i="17" s="1"/>
  <c r="G80" i="16"/>
  <c r="H80" i="16" s="1"/>
  <c r="G185" i="17"/>
  <c r="H185" i="17" s="1"/>
  <c r="G184" i="17"/>
  <c r="H184" i="17" s="1"/>
  <c r="G183" i="17"/>
  <c r="H183" i="17" s="1"/>
  <c r="G76" i="16"/>
  <c r="H76" i="16" s="1"/>
  <c r="G75" i="16"/>
  <c r="H75" i="16" s="1"/>
  <c r="G178" i="17"/>
  <c r="H178" i="17" s="1"/>
  <c r="G71" i="16"/>
  <c r="H71" i="16" s="1"/>
  <c r="G4" i="16"/>
  <c r="H4" i="16" s="1"/>
  <c r="G40" i="16"/>
  <c r="H40" i="16" s="1"/>
  <c r="G29" i="16"/>
  <c r="H29" i="16" s="1"/>
  <c r="G60" i="16"/>
  <c r="H60" i="16" s="1"/>
  <c r="G66" i="16"/>
  <c r="H66" i="16" s="1"/>
  <c r="G65" i="16"/>
  <c r="H65" i="16" s="1"/>
  <c r="G155" i="17"/>
  <c r="H155" i="17" s="1"/>
  <c r="G170" i="17"/>
  <c r="H170" i="17" s="1"/>
  <c r="G169" i="17"/>
  <c r="H169" i="17" s="1"/>
  <c r="G166" i="17"/>
  <c r="H166" i="17" s="1"/>
  <c r="G160" i="17"/>
  <c r="H160" i="17" s="1"/>
  <c r="G156" i="17"/>
  <c r="H156" i="17" s="1"/>
  <c r="G152" i="17"/>
  <c r="H152" i="17" s="1"/>
  <c r="G151" i="17"/>
  <c r="H151" i="17" s="1"/>
  <c r="G176" i="17"/>
  <c r="H176" i="17" s="1"/>
  <c r="G172" i="17"/>
  <c r="H172" i="17" s="1"/>
  <c r="G168" i="17"/>
  <c r="H168" i="17" s="1"/>
  <c r="G154" i="17"/>
  <c r="H154" i="17" s="1"/>
  <c r="G175" i="17"/>
  <c r="H175" i="17" s="1"/>
  <c r="G171" i="17"/>
  <c r="H171" i="17" s="1"/>
  <c r="G167" i="17"/>
  <c r="H167" i="17" s="1"/>
  <c r="G163" i="17"/>
  <c r="H163" i="17" s="1"/>
  <c r="G157" i="17"/>
  <c r="H157" i="17" s="1"/>
  <c r="G153" i="17"/>
  <c r="H153" i="17" s="1"/>
  <c r="G150" i="17"/>
  <c r="H150" i="17" s="1"/>
  <c r="G146" i="17"/>
  <c r="H146" i="17" s="1"/>
  <c r="G145" i="17"/>
  <c r="H145" i="17" s="1"/>
  <c r="G144" i="17"/>
  <c r="H144" i="17" s="1"/>
  <c r="G143" i="17"/>
  <c r="H143" i="17" s="1"/>
  <c r="G59" i="16"/>
  <c r="H59" i="16" s="1"/>
  <c r="G61" i="16"/>
  <c r="H61" i="16" s="1"/>
  <c r="G57" i="16"/>
  <c r="H57" i="16" s="1"/>
  <c r="G53" i="16"/>
  <c r="H53" i="16" s="1"/>
  <c r="G45" i="16"/>
  <c r="H45" i="16" s="1"/>
  <c r="G6" i="16"/>
  <c r="H6" i="16" s="1"/>
  <c r="C26" i="16"/>
  <c r="D26" i="16" s="1"/>
  <c r="E26" i="16"/>
  <c r="F26" i="16" s="1"/>
  <c r="G44" i="16"/>
  <c r="H44" i="16" s="1"/>
  <c r="G14" i="16"/>
  <c r="H14" i="16" s="1"/>
  <c r="G5" i="16"/>
  <c r="H5" i="16" s="1"/>
  <c r="G10" i="16"/>
  <c r="H10" i="16" s="1"/>
  <c r="G62" i="16"/>
  <c r="H62" i="16" s="1"/>
  <c r="G58" i="16"/>
  <c r="H58" i="16" s="1"/>
  <c r="G54" i="16"/>
  <c r="H54" i="16" s="1"/>
  <c r="G18" i="16"/>
  <c r="H18" i="16" s="1"/>
  <c r="G3" i="16"/>
  <c r="H3" i="16" s="1"/>
  <c r="G33" i="16"/>
  <c r="H33" i="16" s="1"/>
  <c r="G47" i="16"/>
  <c r="H47" i="16" s="1"/>
  <c r="G46" i="16"/>
  <c r="H46" i="16" s="1"/>
  <c r="G140" i="17"/>
  <c r="H140" i="17" s="1"/>
  <c r="G139" i="17"/>
  <c r="H139" i="17" s="1"/>
  <c r="G41" i="16"/>
  <c r="H41" i="16" s="1"/>
  <c r="G39" i="16"/>
  <c r="H39" i="16" s="1"/>
  <c r="G38" i="16"/>
  <c r="H38" i="16" s="1"/>
  <c r="G97" i="17"/>
  <c r="H97" i="17" s="1"/>
  <c r="G87" i="17"/>
  <c r="H87" i="17" s="1"/>
  <c r="G81" i="17"/>
  <c r="H81" i="17" s="1"/>
  <c r="G77" i="17"/>
  <c r="H77" i="17" s="1"/>
  <c r="G71" i="17"/>
  <c r="H71" i="17" s="1"/>
  <c r="E132" i="17"/>
  <c r="G130" i="17"/>
  <c r="H130" i="17" s="1"/>
  <c r="G116" i="17"/>
  <c r="H116" i="17" s="1"/>
  <c r="G98" i="17"/>
  <c r="H98" i="17" s="1"/>
  <c r="G88" i="17"/>
  <c r="H88" i="17" s="1"/>
  <c r="G106" i="17"/>
  <c r="H106" i="17" s="1"/>
  <c r="G94" i="17"/>
  <c r="H94" i="17" s="1"/>
  <c r="G82" i="17"/>
  <c r="H82" i="17" s="1"/>
  <c r="G72" i="17"/>
  <c r="H72" i="17" s="1"/>
  <c r="G131" i="17"/>
  <c r="H131" i="17" s="1"/>
  <c r="G96" i="17"/>
  <c r="H96" i="17" s="1"/>
  <c r="G90" i="17"/>
  <c r="H90" i="17" s="1"/>
  <c r="G86" i="17"/>
  <c r="H86" i="17" s="1"/>
  <c r="G80" i="17"/>
  <c r="H80" i="17" s="1"/>
  <c r="G70" i="17"/>
  <c r="H70" i="17" s="1"/>
  <c r="G110" i="17"/>
  <c r="H110" i="17" s="1"/>
  <c r="G102" i="17"/>
  <c r="H102" i="17" s="1"/>
  <c r="G95" i="17"/>
  <c r="H95" i="17" s="1"/>
  <c r="G89" i="17"/>
  <c r="H89" i="17" s="1"/>
  <c r="G79" i="17"/>
  <c r="H79" i="17" s="1"/>
  <c r="G73" i="17"/>
  <c r="H73" i="17" s="1"/>
  <c r="G69" i="17"/>
  <c r="H69" i="17" s="1"/>
  <c r="G78" i="17"/>
  <c r="H78" i="17" s="1"/>
  <c r="G126" i="17"/>
  <c r="H126" i="17" s="1"/>
  <c r="G113" i="17"/>
  <c r="H113" i="17" s="1"/>
  <c r="G119" i="17"/>
  <c r="H119" i="17" s="1"/>
  <c r="G21" i="16"/>
  <c r="H21" i="16" s="1"/>
  <c r="G30" i="16"/>
  <c r="H30" i="16" s="1"/>
  <c r="G35" i="16"/>
  <c r="H35" i="16" s="1"/>
  <c r="D34" i="16"/>
  <c r="G34" i="16" s="1"/>
  <c r="H34" i="16" s="1"/>
  <c r="G136" i="17"/>
  <c r="H136" i="17" s="1"/>
  <c r="G123" i="17"/>
  <c r="H123" i="17" s="1"/>
  <c r="G122" i="17"/>
  <c r="H122" i="17" s="1"/>
  <c r="G56" i="39"/>
  <c r="H56" i="39" s="1"/>
  <c r="G74" i="39"/>
  <c r="H74" i="39" s="1"/>
  <c r="G61" i="39"/>
  <c r="H61" i="39" s="1"/>
  <c r="G76" i="39"/>
  <c r="H76" i="39" s="1"/>
  <c r="G90" i="39"/>
  <c r="H90" i="39" s="1"/>
  <c r="G107" i="39"/>
  <c r="H107" i="39" s="1"/>
  <c r="G163" i="39"/>
  <c r="H163" i="39" s="1"/>
  <c r="G165" i="39"/>
  <c r="H165" i="39" s="1"/>
  <c r="G167" i="39"/>
  <c r="H167" i="39" s="1"/>
  <c r="G169" i="39"/>
  <c r="H169" i="39" s="1"/>
  <c r="G171" i="39"/>
  <c r="H171" i="39" s="1"/>
  <c r="G175" i="39"/>
  <c r="H175" i="39" s="1"/>
  <c r="G179" i="39"/>
  <c r="H179" i="39" s="1"/>
  <c r="G181" i="39"/>
  <c r="H181" i="39" s="1"/>
  <c r="G183" i="39"/>
  <c r="H183" i="39" s="1"/>
  <c r="G187" i="39"/>
  <c r="H187" i="39" s="1"/>
  <c r="G189" i="39"/>
  <c r="H189" i="39" s="1"/>
  <c r="G191" i="39"/>
  <c r="H191" i="39" s="1"/>
  <c r="G195" i="39"/>
  <c r="H195" i="39" s="1"/>
  <c r="G199" i="39"/>
  <c r="H199" i="39" s="1"/>
  <c r="G201" i="39"/>
  <c r="H201" i="39" s="1"/>
  <c r="G203" i="39"/>
  <c r="H203" i="39" s="1"/>
  <c r="G205" i="39"/>
  <c r="H205" i="39" s="1"/>
  <c r="G209" i="39"/>
  <c r="H209" i="39" s="1"/>
  <c r="G213" i="39"/>
  <c r="H213" i="39" s="1"/>
  <c r="G217" i="39"/>
  <c r="H217" i="39" s="1"/>
  <c r="G40" i="39"/>
  <c r="H40" i="39" s="1"/>
  <c r="G58" i="39"/>
  <c r="H58" i="39" s="1"/>
  <c r="G92" i="39"/>
  <c r="H92" i="39" s="1"/>
  <c r="G109" i="39"/>
  <c r="H109" i="39" s="1"/>
  <c r="G124" i="39"/>
  <c r="H124" i="39" s="1"/>
  <c r="G134" i="39"/>
  <c r="H134" i="39" s="1"/>
  <c r="G138" i="39"/>
  <c r="H138" i="39" s="1"/>
  <c r="G141" i="39"/>
  <c r="H141" i="39" s="1"/>
  <c r="G151" i="39"/>
  <c r="H151" i="39" s="1"/>
  <c r="G210" i="39"/>
  <c r="H210" i="39" s="1"/>
  <c r="G214" i="39"/>
  <c r="H214" i="39" s="1"/>
  <c r="G218" i="39"/>
  <c r="H218" i="39" s="1"/>
  <c r="G39" i="38"/>
  <c r="H39" i="38" s="1"/>
  <c r="G44" i="38"/>
  <c r="H44" i="38" s="1"/>
  <c r="G52" i="38"/>
  <c r="H52" i="38" s="1"/>
  <c r="G68" i="38"/>
  <c r="H68" i="38" s="1"/>
  <c r="G76" i="38"/>
  <c r="H76" i="38" s="1"/>
  <c r="F87" i="38"/>
  <c r="G87" i="38" s="1"/>
  <c r="H87" i="38" s="1"/>
  <c r="G92" i="38"/>
  <c r="H92" i="38" s="1"/>
  <c r="G96" i="38"/>
  <c r="H96" i="38" s="1"/>
  <c r="G98" i="38"/>
  <c r="H98" i="38" s="1"/>
  <c r="G100" i="38"/>
  <c r="H100" i="38" s="1"/>
  <c r="G102" i="38"/>
  <c r="H102" i="38" s="1"/>
  <c r="G107" i="38"/>
  <c r="H107" i="38" s="1"/>
  <c r="G109" i="38"/>
  <c r="H109" i="38" s="1"/>
  <c r="G118" i="38"/>
  <c r="H118" i="38" s="1"/>
  <c r="G120" i="38"/>
  <c r="H120" i="38" s="1"/>
  <c r="G67" i="38"/>
  <c r="H67" i="38" s="1"/>
  <c r="G81" i="38"/>
  <c r="H81" i="38" s="1"/>
  <c r="G38" i="38"/>
  <c r="H38" i="38" s="1"/>
  <c r="G78" i="38"/>
  <c r="H78" i="38" s="1"/>
  <c r="G119" i="38"/>
  <c r="H119" i="38" s="1"/>
  <c r="G121" i="38"/>
  <c r="H121" i="38" s="1"/>
  <c r="G171" i="27"/>
  <c r="H171" i="27" s="1"/>
  <c r="G173" i="27"/>
  <c r="H173" i="27" s="1"/>
  <c r="G172" i="27"/>
  <c r="H172" i="27" s="1"/>
  <c r="G195" i="27"/>
  <c r="H195" i="27" s="1"/>
  <c r="G197" i="27"/>
  <c r="H197" i="27" s="1"/>
  <c r="G175" i="27"/>
  <c r="H175" i="27" s="1"/>
  <c r="G140" i="26"/>
  <c r="H140" i="26" s="1"/>
  <c r="G138" i="26"/>
  <c r="H138" i="26" s="1"/>
  <c r="G194" i="27"/>
  <c r="H194" i="27" s="1"/>
  <c r="G208" i="27"/>
  <c r="H208" i="27" s="1"/>
  <c r="G210" i="27"/>
  <c r="H210" i="27" s="1"/>
  <c r="G196" i="27"/>
  <c r="H196" i="27" s="1"/>
  <c r="G209" i="27"/>
  <c r="H209" i="27" s="1"/>
  <c r="G135" i="26"/>
  <c r="H135" i="26" s="1"/>
  <c r="G133" i="26"/>
  <c r="H133" i="26" s="1"/>
  <c r="G67" i="26"/>
  <c r="H67" i="26" s="1"/>
  <c r="G106" i="26"/>
  <c r="H106" i="26" s="1"/>
  <c r="C89" i="26"/>
  <c r="D89" i="26" s="1"/>
  <c r="G89" i="26" s="1"/>
  <c r="H89" i="26" s="1"/>
  <c r="G72" i="26"/>
  <c r="H72" i="26" s="1"/>
  <c r="G31" i="26"/>
  <c r="H31" i="26" s="1"/>
  <c r="G22" i="26"/>
  <c r="H22" i="26" s="1"/>
  <c r="G18" i="26"/>
  <c r="H18" i="26" s="1"/>
  <c r="G9" i="26"/>
  <c r="H9" i="26" s="1"/>
  <c r="G5" i="26"/>
  <c r="H5" i="26" s="1"/>
  <c r="F100" i="26"/>
  <c r="G100" i="26" s="1"/>
  <c r="H100" i="26" s="1"/>
  <c r="G143" i="26"/>
  <c r="H143" i="26" s="1"/>
  <c r="G141" i="26"/>
  <c r="H141" i="26" s="1"/>
  <c r="G139" i="26"/>
  <c r="H139" i="26" s="1"/>
  <c r="G134" i="26"/>
  <c r="H134" i="26" s="1"/>
  <c r="G132" i="26"/>
  <c r="H132" i="26" s="1"/>
  <c r="G128" i="26"/>
  <c r="H128" i="26" s="1"/>
  <c r="G124" i="26"/>
  <c r="H124" i="26" s="1"/>
  <c r="G203" i="27"/>
  <c r="H203" i="27" s="1"/>
  <c r="G211" i="27"/>
  <c r="H211" i="27" s="1"/>
  <c r="G129" i="26"/>
  <c r="H129" i="26" s="1"/>
  <c r="G127" i="26"/>
  <c r="H127" i="26" s="1"/>
  <c r="G161" i="27"/>
  <c r="H161" i="27" s="1"/>
  <c r="G118" i="26"/>
  <c r="H118" i="26" s="1"/>
  <c r="G117" i="26"/>
  <c r="H117" i="26" s="1"/>
  <c r="G116" i="26"/>
  <c r="H116" i="26" s="1"/>
  <c r="G115" i="26"/>
  <c r="H115" i="26" s="1"/>
  <c r="G113" i="26"/>
  <c r="H113" i="26" s="1"/>
  <c r="G111" i="26"/>
  <c r="H111" i="26" s="1"/>
  <c r="G110" i="26"/>
  <c r="H110" i="26" s="1"/>
  <c r="G107" i="26"/>
  <c r="H107" i="26" s="1"/>
  <c r="G105" i="26"/>
  <c r="H105" i="26" s="1"/>
  <c r="G104" i="26"/>
  <c r="H104" i="26" s="1"/>
  <c r="G158" i="27"/>
  <c r="H158" i="27" s="1"/>
  <c r="G159" i="27"/>
  <c r="H159" i="27" s="1"/>
  <c r="G149" i="27"/>
  <c r="H149" i="27" s="1"/>
  <c r="G95" i="26"/>
  <c r="H95" i="26" s="1"/>
  <c r="G190" i="27"/>
  <c r="H190" i="27" s="1"/>
  <c r="G146" i="27"/>
  <c r="H146" i="27" s="1"/>
  <c r="G145" i="27"/>
  <c r="H145" i="27" s="1"/>
  <c r="G134" i="27"/>
  <c r="H134" i="27" s="1"/>
  <c r="G187" i="27"/>
  <c r="H187" i="27" s="1"/>
  <c r="G133" i="27"/>
  <c r="H133" i="27" s="1"/>
  <c r="G88" i="26"/>
  <c r="H88" i="26" s="1"/>
  <c r="G86" i="26"/>
  <c r="H86" i="26" s="1"/>
  <c r="G84" i="26"/>
  <c r="H84" i="26" s="1"/>
  <c r="G82" i="26"/>
  <c r="H82" i="26" s="1"/>
  <c r="G80" i="26"/>
  <c r="H80" i="26" s="1"/>
  <c r="G78" i="26"/>
  <c r="H78" i="26" s="1"/>
  <c r="G75" i="26"/>
  <c r="H75" i="26" s="1"/>
  <c r="G71" i="26"/>
  <c r="H71" i="26" s="1"/>
  <c r="G70" i="26"/>
  <c r="H70" i="26" s="1"/>
  <c r="G69" i="26"/>
  <c r="H69" i="26" s="1"/>
  <c r="G65" i="26"/>
  <c r="H65" i="26" s="1"/>
  <c r="G186" i="27"/>
  <c r="H186" i="27" s="1"/>
  <c r="G188" i="27"/>
  <c r="H188" i="27" s="1"/>
  <c r="G185" i="27"/>
  <c r="H185" i="27" s="1"/>
  <c r="G61" i="26"/>
  <c r="H61" i="26" s="1"/>
  <c r="G59" i="26"/>
  <c r="H59" i="26" s="1"/>
  <c r="G38" i="26"/>
  <c r="H38" i="26" s="1"/>
  <c r="G35" i="26"/>
  <c r="H35" i="26" s="1"/>
  <c r="G29" i="26"/>
  <c r="H29" i="26" s="1"/>
  <c r="G110" i="27"/>
  <c r="H110" i="27" s="1"/>
  <c r="G71" i="27"/>
  <c r="H71" i="27" s="1"/>
  <c r="G33" i="27"/>
  <c r="H33" i="27" s="1"/>
  <c r="G42" i="27"/>
  <c r="H42" i="27" s="1"/>
  <c r="G91" i="27"/>
  <c r="H91" i="27" s="1"/>
  <c r="G128" i="27"/>
  <c r="H128" i="27" s="1"/>
  <c r="G153" i="27"/>
  <c r="H153" i="27" s="1"/>
  <c r="G157" i="27"/>
  <c r="H157" i="27" s="1"/>
  <c r="G40" i="27"/>
  <c r="H40" i="27" s="1"/>
  <c r="G39" i="27"/>
  <c r="H39" i="27" s="1"/>
  <c r="G142" i="27"/>
  <c r="H142" i="27" s="1"/>
  <c r="G166" i="27"/>
  <c r="H166" i="27" s="1"/>
  <c r="G43" i="27"/>
  <c r="H43" i="27" s="1"/>
  <c r="G16" i="27"/>
  <c r="H16" i="27" s="1"/>
  <c r="G24" i="27"/>
  <c r="H24" i="27" s="1"/>
  <c r="G93" i="27"/>
  <c r="H93" i="27" s="1"/>
  <c r="G106" i="27"/>
  <c r="H106" i="27" s="1"/>
  <c r="G108" i="27"/>
  <c r="H108" i="27" s="1"/>
  <c r="G180" i="27"/>
  <c r="H180" i="27" s="1"/>
  <c r="G182" i="27"/>
  <c r="H182" i="27" s="1"/>
  <c r="G189" i="27"/>
  <c r="H189" i="27" s="1"/>
  <c r="G198" i="27"/>
  <c r="H198" i="27" s="1"/>
  <c r="G202" i="27"/>
  <c r="H202" i="27" s="1"/>
  <c r="G207" i="27"/>
  <c r="H207" i="27" s="1"/>
  <c r="G77" i="27"/>
  <c r="H77" i="27" s="1"/>
  <c r="G90" i="27"/>
  <c r="H90" i="27" s="1"/>
  <c r="G143" i="27"/>
  <c r="H143" i="27" s="1"/>
  <c r="G147" i="27"/>
  <c r="H147" i="27" s="1"/>
  <c r="G150" i="27"/>
  <c r="H150" i="27" s="1"/>
  <c r="G160" i="27"/>
  <c r="H160" i="27" s="1"/>
  <c r="G11" i="27"/>
  <c r="H11" i="27" s="1"/>
  <c r="G15" i="27"/>
  <c r="H15" i="27" s="1"/>
  <c r="G75" i="27"/>
  <c r="H75" i="27" s="1"/>
  <c r="G72" i="27"/>
  <c r="H72" i="27" s="1"/>
  <c r="G87" i="27"/>
  <c r="H87" i="27" s="1"/>
  <c r="G92" i="27"/>
  <c r="H92" i="27" s="1"/>
  <c r="G94" i="27"/>
  <c r="H94" i="27" s="1"/>
  <c r="G109" i="27"/>
  <c r="H109" i="27" s="1"/>
  <c r="G132" i="27"/>
  <c r="H132" i="27" s="1"/>
  <c r="G179" i="27"/>
  <c r="H179" i="27" s="1"/>
  <c r="G14" i="27"/>
  <c r="H14" i="27" s="1"/>
  <c r="G111" i="27"/>
  <c r="H111" i="27" s="1"/>
  <c r="G115" i="27"/>
  <c r="H115" i="27" s="1"/>
  <c r="G117" i="27"/>
  <c r="H117" i="27" s="1"/>
  <c r="G126" i="27"/>
  <c r="H126" i="27" s="1"/>
  <c r="G141" i="27"/>
  <c r="H141" i="27" s="1"/>
  <c r="G162" i="27"/>
  <c r="H162" i="27" s="1"/>
  <c r="G163" i="27"/>
  <c r="H163" i="27" s="1"/>
  <c r="G170" i="27"/>
  <c r="H170" i="27" s="1"/>
  <c r="G76" i="27"/>
  <c r="H76" i="27" s="1"/>
  <c r="G78" i="27"/>
  <c r="H78" i="27" s="1"/>
  <c r="G107" i="27"/>
  <c r="H107" i="27" s="1"/>
  <c r="G130" i="27"/>
  <c r="H130" i="27" s="1"/>
  <c r="G135" i="27"/>
  <c r="H135" i="27" s="1"/>
  <c r="G144" i="27"/>
  <c r="H144" i="27" s="1"/>
  <c r="G154" i="27"/>
  <c r="H154" i="27" s="1"/>
  <c r="G181" i="27"/>
  <c r="H181" i="27" s="1"/>
  <c r="G183" i="27"/>
  <c r="H183" i="27" s="1"/>
  <c r="G184" i="27"/>
  <c r="H184" i="27" s="1"/>
  <c r="G191" i="27"/>
  <c r="H191" i="27" s="1"/>
  <c r="G199" i="27"/>
  <c r="H199" i="27" s="1"/>
  <c r="G204" i="27"/>
  <c r="H204" i="27" s="1"/>
  <c r="G212" i="27"/>
  <c r="H212" i="27" s="1"/>
  <c r="G12" i="27"/>
  <c r="H12" i="27" s="1"/>
  <c r="G95" i="27"/>
  <c r="H95" i="27" s="1"/>
  <c r="G124" i="27"/>
  <c r="H124" i="27" s="1"/>
  <c r="G148" i="27"/>
  <c r="H148" i="27" s="1"/>
  <c r="G167" i="27"/>
  <c r="H167" i="27" s="1"/>
  <c r="G176" i="27"/>
  <c r="H176" i="27" s="1"/>
  <c r="G3" i="27"/>
  <c r="H3" i="27" s="1"/>
  <c r="G9" i="27"/>
  <c r="H9" i="27" s="1"/>
  <c r="G6" i="27"/>
  <c r="H6" i="27" s="1"/>
  <c r="G4" i="27"/>
  <c r="H4" i="27" s="1"/>
  <c r="G22" i="27"/>
  <c r="H22" i="27" s="1"/>
  <c r="G26" i="27"/>
  <c r="H26" i="27" s="1"/>
  <c r="G5" i="27"/>
  <c r="H5" i="27" s="1"/>
  <c r="G7" i="27"/>
  <c r="H7" i="27" s="1"/>
  <c r="G10" i="27"/>
  <c r="H10" i="27" s="1"/>
  <c r="G58" i="27"/>
  <c r="H58" i="27" s="1"/>
  <c r="G60" i="27"/>
  <c r="H60" i="27" s="1"/>
  <c r="G63" i="27"/>
  <c r="H63" i="27" s="1"/>
  <c r="G44" i="27"/>
  <c r="H44" i="27" s="1"/>
  <c r="G59" i="27"/>
  <c r="H59" i="27" s="1"/>
  <c r="G49" i="27"/>
  <c r="H49" i="27" s="1"/>
  <c r="G53" i="27"/>
  <c r="H53" i="27" s="1"/>
  <c r="G61" i="27"/>
  <c r="H61" i="27" s="1"/>
  <c r="G51" i="27"/>
  <c r="H51" i="27" s="1"/>
  <c r="G57" i="27"/>
  <c r="H57" i="27" s="1"/>
  <c r="G79" i="27"/>
  <c r="H79" i="27" s="1"/>
  <c r="G136" i="27"/>
  <c r="H136" i="27" s="1"/>
  <c r="G54" i="27"/>
  <c r="H54" i="27" s="1"/>
  <c r="G67" i="27"/>
  <c r="H67" i="27" s="1"/>
  <c r="G99" i="27"/>
  <c r="H99" i="27" s="1"/>
  <c r="G102" i="27"/>
  <c r="H102" i="27" s="1"/>
  <c r="G32" i="27"/>
  <c r="H32" i="27" s="1"/>
  <c r="G103" i="27"/>
  <c r="H103" i="27" s="1"/>
  <c r="G112" i="27"/>
  <c r="H112" i="27" s="1"/>
  <c r="G138" i="27"/>
  <c r="H138" i="27" s="1"/>
  <c r="G120" i="27"/>
  <c r="H120" i="27" s="1"/>
  <c r="G69" i="27"/>
  <c r="H69" i="27" s="1"/>
  <c r="G101" i="27"/>
  <c r="H101" i="27" s="1"/>
  <c r="G36" i="27"/>
  <c r="H36" i="27" s="1"/>
  <c r="G21" i="27"/>
  <c r="H21" i="27" s="1"/>
  <c r="G23" i="27"/>
  <c r="H23" i="27" s="1"/>
  <c r="G27" i="27"/>
  <c r="H27" i="27" s="1"/>
  <c r="G64" i="27"/>
  <c r="H64" i="27" s="1"/>
  <c r="G83" i="27"/>
  <c r="H83" i="27" s="1"/>
  <c r="G85" i="27"/>
  <c r="H85" i="27" s="1"/>
  <c r="G17" i="27"/>
  <c r="H17" i="27" s="1"/>
  <c r="G53" i="26"/>
  <c r="H53" i="26" s="1"/>
  <c r="G56" i="26"/>
  <c r="H56" i="26" s="1"/>
  <c r="G41" i="26"/>
  <c r="H41" i="26" s="1"/>
  <c r="G33" i="26"/>
  <c r="H33" i="26" s="1"/>
  <c r="G20" i="26"/>
  <c r="H20" i="26" s="1"/>
  <c r="G14" i="26"/>
  <c r="H14" i="26" s="1"/>
  <c r="G51" i="26"/>
  <c r="H51" i="26" s="1"/>
  <c r="G57" i="26"/>
  <c r="H57" i="26" s="1"/>
  <c r="G49" i="26"/>
  <c r="H49" i="26" s="1"/>
  <c r="G40" i="26"/>
  <c r="H40" i="26" s="1"/>
  <c r="G32" i="26"/>
  <c r="H32" i="26" s="1"/>
  <c r="G23" i="26"/>
  <c r="H23" i="26" s="1"/>
  <c r="G6" i="26"/>
  <c r="H6" i="26" s="1"/>
  <c r="G79" i="26"/>
  <c r="H79" i="26" s="1"/>
  <c r="G55" i="26"/>
  <c r="H55" i="26" s="1"/>
  <c r="G54" i="26"/>
  <c r="H54" i="26" s="1"/>
  <c r="G21" i="26"/>
  <c r="H21" i="26" s="1"/>
  <c r="G2" i="26"/>
  <c r="H2" i="26" s="1"/>
  <c r="G47" i="26"/>
  <c r="H47" i="26" s="1"/>
  <c r="G43" i="26"/>
  <c r="H43" i="26" s="1"/>
  <c r="G73" i="26"/>
  <c r="H73" i="26" s="1"/>
  <c r="G10" i="26"/>
  <c r="H10" i="26" s="1"/>
  <c r="G76" i="26"/>
  <c r="H76" i="26" s="1"/>
  <c r="G68" i="26"/>
  <c r="H68" i="26" s="1"/>
  <c r="G60" i="26"/>
  <c r="H60" i="26" s="1"/>
  <c r="G52" i="26"/>
  <c r="H52" i="26" s="1"/>
  <c r="G44" i="26"/>
  <c r="H44" i="26" s="1"/>
  <c r="G19" i="26"/>
  <c r="H19" i="26" s="1"/>
  <c r="G7" i="26"/>
  <c r="H7" i="26" s="1"/>
  <c r="G4" i="26"/>
  <c r="H4" i="26" s="1"/>
  <c r="G66" i="26"/>
  <c r="H66" i="26" s="1"/>
  <c r="G50" i="26"/>
  <c r="H50" i="26" s="1"/>
  <c r="G45" i="26"/>
  <c r="H45" i="26" s="1"/>
  <c r="G34" i="26"/>
  <c r="H34" i="26" s="1"/>
  <c r="G17" i="26"/>
  <c r="H17" i="26" s="1"/>
  <c r="G8" i="26"/>
  <c r="H8" i="26" s="1"/>
  <c r="G3" i="26"/>
  <c r="H3" i="26" s="1"/>
  <c r="G74" i="26"/>
  <c r="H74" i="26" s="1"/>
  <c r="G58" i="26"/>
  <c r="H58" i="26" s="1"/>
  <c r="G42" i="26"/>
  <c r="H42" i="26" s="1"/>
  <c r="G31" i="27"/>
  <c r="H31" i="27" s="1"/>
  <c r="G34" i="27"/>
  <c r="H34" i="27" s="1"/>
  <c r="G37" i="27"/>
  <c r="H37" i="27" s="1"/>
  <c r="G48" i="27"/>
  <c r="H48" i="27" s="1"/>
  <c r="G50" i="27"/>
  <c r="H50" i="27" s="1"/>
  <c r="G68" i="27"/>
  <c r="H68" i="27" s="1"/>
  <c r="G70" i="27"/>
  <c r="H70" i="27" s="1"/>
  <c r="G82" i="27"/>
  <c r="H82" i="27" s="1"/>
  <c r="G84" i="27"/>
  <c r="H84" i="27" s="1"/>
  <c r="G86" i="27"/>
  <c r="H86" i="27" s="1"/>
  <c r="G98" i="27"/>
  <c r="H98" i="27" s="1"/>
  <c r="G100" i="27"/>
  <c r="H100" i="27" s="1"/>
  <c r="G116" i="27"/>
  <c r="H116" i="27" s="1"/>
  <c r="G118" i="27"/>
  <c r="H118" i="27" s="1"/>
  <c r="G119" i="27"/>
  <c r="H119" i="27" s="1"/>
  <c r="G123" i="27"/>
  <c r="H123" i="27" s="1"/>
  <c r="G220" i="13"/>
  <c r="H220" i="13" s="1"/>
  <c r="G84" i="12"/>
  <c r="H84" i="12" s="1"/>
  <c r="G218" i="13"/>
  <c r="H218" i="13" s="1"/>
  <c r="G214" i="13"/>
  <c r="H214" i="13" s="1"/>
  <c r="G83" i="12"/>
  <c r="H83" i="12" s="1"/>
  <c r="G82" i="12"/>
  <c r="H82" i="12" s="1"/>
  <c r="G210" i="13"/>
  <c r="H210" i="13" s="1"/>
  <c r="G79" i="12"/>
  <c r="H79" i="12" s="1"/>
  <c r="G78" i="12"/>
  <c r="H78" i="12" s="1"/>
  <c r="G77" i="12"/>
  <c r="H77" i="12" s="1"/>
  <c r="G208" i="13"/>
  <c r="H208" i="13" s="1"/>
  <c r="G204" i="13"/>
  <c r="H204" i="13" s="1"/>
  <c r="G202" i="13"/>
  <c r="H202" i="13" s="1"/>
  <c r="G198" i="13"/>
  <c r="H198" i="13" s="1"/>
  <c r="G194" i="13"/>
  <c r="H194" i="13" s="1"/>
  <c r="G71" i="12"/>
  <c r="H71" i="12" s="1"/>
  <c r="G69" i="12"/>
  <c r="H69" i="12" s="1"/>
  <c r="G219" i="13"/>
  <c r="H219" i="13" s="1"/>
  <c r="G215" i="13"/>
  <c r="H215" i="13" s="1"/>
  <c r="G209" i="13"/>
  <c r="H209" i="13" s="1"/>
  <c r="G205" i="13"/>
  <c r="H205" i="13" s="1"/>
  <c r="G203" i="13"/>
  <c r="H203" i="13" s="1"/>
  <c r="G199" i="13"/>
  <c r="H199" i="13" s="1"/>
  <c r="G197" i="13"/>
  <c r="H197" i="13" s="1"/>
  <c r="G195" i="13"/>
  <c r="H195" i="13" s="1"/>
  <c r="G65" i="12"/>
  <c r="H65" i="12" s="1"/>
  <c r="G191" i="13"/>
  <c r="H191" i="13" s="1"/>
  <c r="G49" i="12"/>
  <c r="H49" i="12" s="1"/>
  <c r="G51" i="12"/>
  <c r="H51" i="12" s="1"/>
  <c r="G53" i="12"/>
  <c r="H53" i="12" s="1"/>
  <c r="C42" i="12"/>
  <c r="D42" i="12" s="1"/>
  <c r="G42" i="12" s="1"/>
  <c r="H42" i="12" s="1"/>
  <c r="G74" i="12"/>
  <c r="H74" i="12" s="1"/>
  <c r="G70" i="12"/>
  <c r="H70" i="12" s="1"/>
  <c r="G60" i="12"/>
  <c r="H60" i="12" s="1"/>
  <c r="G48" i="12"/>
  <c r="H48" i="12" s="1"/>
  <c r="G50" i="12"/>
  <c r="H50" i="12" s="1"/>
  <c r="G59" i="12"/>
  <c r="H59" i="12" s="1"/>
  <c r="G56" i="12"/>
  <c r="H56" i="12" s="1"/>
  <c r="G52" i="12"/>
  <c r="H52" i="12" s="1"/>
  <c r="G55" i="12"/>
  <c r="H55" i="12" s="1"/>
  <c r="F165" i="13"/>
  <c r="G165" i="13" s="1"/>
  <c r="H165" i="13" s="1"/>
  <c r="E166" i="13"/>
  <c r="E172" i="13"/>
  <c r="F172" i="13" s="1"/>
  <c r="F41" i="12"/>
  <c r="G41" i="12" s="1"/>
  <c r="H41" i="12" s="1"/>
  <c r="E36" i="12"/>
  <c r="F36" i="12" s="1"/>
  <c r="C36" i="12"/>
  <c r="D36" i="12" s="1"/>
  <c r="F35" i="12"/>
  <c r="G35" i="12" s="1"/>
  <c r="H35" i="12" s="1"/>
  <c r="D35" i="12"/>
  <c r="E159" i="13"/>
  <c r="F159" i="13" s="1"/>
  <c r="C159" i="13"/>
  <c r="D159" i="13" s="1"/>
  <c r="E30" i="12"/>
  <c r="C30" i="12"/>
  <c r="D30" i="12" s="1"/>
  <c r="G43" i="8"/>
  <c r="G44" i="8"/>
  <c r="G45" i="8"/>
  <c r="G42" i="8"/>
  <c r="D151" i="13"/>
  <c r="F151" i="13"/>
  <c r="D152" i="13"/>
  <c r="F152" i="13"/>
  <c r="D153" i="13"/>
  <c r="F153" i="13"/>
  <c r="D154" i="13"/>
  <c r="F154" i="13"/>
  <c r="D155" i="13"/>
  <c r="F155" i="13"/>
  <c r="D158" i="13"/>
  <c r="F158" i="13"/>
  <c r="D160" i="13"/>
  <c r="F160" i="13"/>
  <c r="D163" i="13"/>
  <c r="F163" i="13"/>
  <c r="D164" i="13"/>
  <c r="F164" i="13"/>
  <c r="D172" i="13"/>
  <c r="D175" i="13"/>
  <c r="F175" i="13"/>
  <c r="D176" i="13"/>
  <c r="F176" i="13"/>
  <c r="D179" i="13"/>
  <c r="F179" i="13"/>
  <c r="D180" i="13"/>
  <c r="F180" i="13"/>
  <c r="F181" i="13"/>
  <c r="D182" i="13"/>
  <c r="F182" i="13"/>
  <c r="D183" i="13"/>
  <c r="F183" i="13"/>
  <c r="D186" i="13"/>
  <c r="F186" i="13"/>
  <c r="D187" i="13"/>
  <c r="F187" i="13"/>
  <c r="D190" i="13"/>
  <c r="F190" i="13"/>
  <c r="C122" i="13"/>
  <c r="D122" i="13" s="1"/>
  <c r="F23" i="13"/>
  <c r="D23" i="13"/>
  <c r="C24" i="13"/>
  <c r="F4" i="13"/>
  <c r="F5" i="13"/>
  <c r="F6" i="13"/>
  <c r="F7" i="13"/>
  <c r="F12" i="13"/>
  <c r="F13" i="13"/>
  <c r="F17" i="13"/>
  <c r="F18" i="13"/>
  <c r="F19" i="13"/>
  <c r="F20" i="13"/>
  <c r="F21" i="13"/>
  <c r="F27" i="13"/>
  <c r="F28" i="13"/>
  <c r="F29" i="13"/>
  <c r="F30" i="13"/>
  <c r="F31" i="13"/>
  <c r="F35" i="13"/>
  <c r="F36" i="13"/>
  <c r="F37" i="13"/>
  <c r="F38" i="13"/>
  <c r="F42" i="13"/>
  <c r="F43" i="13"/>
  <c r="F47" i="13"/>
  <c r="F48" i="13"/>
  <c r="F49" i="13"/>
  <c r="F50" i="13"/>
  <c r="F54" i="13"/>
  <c r="F55" i="13"/>
  <c r="F56" i="13"/>
  <c r="F57" i="13"/>
  <c r="F58" i="13"/>
  <c r="F60" i="13"/>
  <c r="F64" i="13"/>
  <c r="F65" i="13"/>
  <c r="F66" i="13"/>
  <c r="F67" i="13"/>
  <c r="F68" i="13"/>
  <c r="F70" i="13"/>
  <c r="F74" i="13"/>
  <c r="F75" i="13"/>
  <c r="F76" i="13"/>
  <c r="F77" i="13"/>
  <c r="F78" i="13"/>
  <c r="F82" i="13"/>
  <c r="F83" i="13"/>
  <c r="F84" i="13"/>
  <c r="F85" i="13"/>
  <c r="F86" i="13"/>
  <c r="F90" i="13"/>
  <c r="F91" i="13"/>
  <c r="F92" i="13"/>
  <c r="F93" i="13"/>
  <c r="F94" i="13"/>
  <c r="F98" i="13"/>
  <c r="F99" i="13"/>
  <c r="F100" i="13"/>
  <c r="F101" i="13"/>
  <c r="F102" i="13"/>
  <c r="F103" i="13"/>
  <c r="F107" i="13"/>
  <c r="F108" i="13"/>
  <c r="F109" i="13"/>
  <c r="F110" i="13"/>
  <c r="F111" i="13"/>
  <c r="F112" i="13"/>
  <c r="F116" i="13"/>
  <c r="F117" i="13"/>
  <c r="F118" i="13"/>
  <c r="F119" i="13"/>
  <c r="F120" i="13"/>
  <c r="F121" i="13"/>
  <c r="F125" i="13"/>
  <c r="F126" i="13"/>
  <c r="F127" i="13"/>
  <c r="F128" i="13"/>
  <c r="F129" i="13"/>
  <c r="F130" i="13"/>
  <c r="F134" i="13"/>
  <c r="F137" i="13"/>
  <c r="F139" i="13"/>
  <c r="F141" i="13"/>
  <c r="F144" i="13"/>
  <c r="F147" i="13"/>
  <c r="F150" i="13"/>
  <c r="F3" i="13"/>
  <c r="D4" i="13"/>
  <c r="D5" i="13"/>
  <c r="D6" i="13"/>
  <c r="D7" i="13"/>
  <c r="D12" i="13"/>
  <c r="D13" i="13"/>
  <c r="D17" i="13"/>
  <c r="D18" i="13"/>
  <c r="G18" i="13" s="1"/>
  <c r="H18" i="13" s="1"/>
  <c r="D19" i="13"/>
  <c r="D20" i="13"/>
  <c r="D21" i="13"/>
  <c r="D27" i="13"/>
  <c r="D28" i="13"/>
  <c r="D29" i="13"/>
  <c r="D30" i="13"/>
  <c r="D31" i="13"/>
  <c r="D35" i="13"/>
  <c r="D36" i="13"/>
  <c r="D37" i="13"/>
  <c r="D38" i="13"/>
  <c r="D42" i="13"/>
  <c r="D43" i="13"/>
  <c r="D47" i="13"/>
  <c r="D48" i="13"/>
  <c r="D49" i="13"/>
  <c r="D50" i="13"/>
  <c r="D54" i="13"/>
  <c r="D55" i="13"/>
  <c r="D56" i="13"/>
  <c r="D57" i="13"/>
  <c r="D58" i="13"/>
  <c r="D60" i="13"/>
  <c r="D64" i="13"/>
  <c r="D65" i="13"/>
  <c r="D66" i="13"/>
  <c r="D67" i="13"/>
  <c r="D68" i="13"/>
  <c r="D70" i="13"/>
  <c r="D74" i="13"/>
  <c r="D75" i="13"/>
  <c r="D76" i="13"/>
  <c r="D77" i="13"/>
  <c r="D78" i="13"/>
  <c r="D82" i="13"/>
  <c r="D83" i="13"/>
  <c r="D84" i="13"/>
  <c r="D85" i="13"/>
  <c r="D86" i="13"/>
  <c r="D90" i="13"/>
  <c r="D91" i="13"/>
  <c r="D92" i="13"/>
  <c r="D93" i="13"/>
  <c r="G93" i="13" s="1"/>
  <c r="H93" i="13" s="1"/>
  <c r="D94" i="13"/>
  <c r="D98" i="13"/>
  <c r="D99" i="13"/>
  <c r="D100" i="13"/>
  <c r="G100" i="13" s="1"/>
  <c r="H100" i="13" s="1"/>
  <c r="D101" i="13"/>
  <c r="D102" i="13"/>
  <c r="D103" i="13"/>
  <c r="D107" i="13"/>
  <c r="G107" i="13" s="1"/>
  <c r="H107" i="13" s="1"/>
  <c r="D108" i="13"/>
  <c r="D109" i="13"/>
  <c r="D110" i="13"/>
  <c r="D111" i="13"/>
  <c r="D112" i="13"/>
  <c r="D116" i="13"/>
  <c r="D117" i="13"/>
  <c r="G117" i="13" s="1"/>
  <c r="H117" i="13" s="1"/>
  <c r="D118" i="13"/>
  <c r="D119" i="13"/>
  <c r="D120" i="13"/>
  <c r="D121" i="13"/>
  <c r="G121" i="13" s="1"/>
  <c r="H121" i="13" s="1"/>
  <c r="D125" i="13"/>
  <c r="D126" i="13"/>
  <c r="D127" i="13"/>
  <c r="D128" i="13"/>
  <c r="G128" i="13" s="1"/>
  <c r="H128" i="13" s="1"/>
  <c r="D129" i="13"/>
  <c r="D130" i="13"/>
  <c r="D134" i="13"/>
  <c r="D137" i="13"/>
  <c r="D139" i="13"/>
  <c r="D141" i="13"/>
  <c r="D144" i="13"/>
  <c r="D147" i="13"/>
  <c r="G147" i="13" s="1"/>
  <c r="H147" i="13" s="1"/>
  <c r="D150" i="13"/>
  <c r="D3" i="13"/>
  <c r="F3" i="12"/>
  <c r="F4" i="12"/>
  <c r="F5" i="12"/>
  <c r="G5" i="12"/>
  <c r="H5" i="12" s="1"/>
  <c r="F6" i="12"/>
  <c r="F7" i="12"/>
  <c r="F8" i="12"/>
  <c r="F9" i="12"/>
  <c r="G9" i="12"/>
  <c r="H9" i="12" s="1"/>
  <c r="F10" i="12"/>
  <c r="G10" i="12"/>
  <c r="H10" i="12" s="1"/>
  <c r="F14" i="12"/>
  <c r="F18" i="12"/>
  <c r="F19" i="12"/>
  <c r="G19" i="12" s="1"/>
  <c r="H19" i="12" s="1"/>
  <c r="F23" i="12"/>
  <c r="G23" i="12" s="1"/>
  <c r="H23" i="12" s="1"/>
  <c r="F26" i="12"/>
  <c r="G26" i="12" s="1"/>
  <c r="H26" i="12" s="1"/>
  <c r="F29" i="12"/>
  <c r="F30" i="12"/>
  <c r="F31" i="12"/>
  <c r="F32" i="12"/>
  <c r="F37" i="12"/>
  <c r="F2" i="12"/>
  <c r="G2" i="12" s="1"/>
  <c r="H2" i="12" s="1"/>
  <c r="D3" i="12"/>
  <c r="D4" i="12"/>
  <c r="D5" i="12"/>
  <c r="D6" i="12"/>
  <c r="G6" i="12" s="1"/>
  <c r="H6" i="12" s="1"/>
  <c r="D7" i="12"/>
  <c r="D8" i="12"/>
  <c r="D9" i="12"/>
  <c r="D10" i="12"/>
  <c r="D14" i="12"/>
  <c r="G14" i="12" s="1"/>
  <c r="H14" i="12" s="1"/>
  <c r="D18" i="12"/>
  <c r="G18" i="12" s="1"/>
  <c r="H18" i="12" s="1"/>
  <c r="D19" i="12"/>
  <c r="D23" i="12"/>
  <c r="D26" i="12"/>
  <c r="D29" i="12"/>
  <c r="D31" i="12"/>
  <c r="D32" i="12"/>
  <c r="D37" i="12"/>
  <c r="D2" i="12"/>
  <c r="E114" i="36"/>
  <c r="D70" i="36"/>
  <c r="E148" i="37"/>
  <c r="C148" i="37"/>
  <c r="F43" i="36"/>
  <c r="G43" i="36" s="1"/>
  <c r="H43" i="36" s="1"/>
  <c r="D43" i="36"/>
  <c r="E47" i="37"/>
  <c r="E143" i="7"/>
  <c r="C143" i="7"/>
  <c r="G142" i="7"/>
  <c r="G143" i="7" s="1"/>
  <c r="F142" i="7"/>
  <c r="F143" i="7" s="1"/>
  <c r="D142" i="7"/>
  <c r="D143" i="7" s="1"/>
  <c r="E88" i="6"/>
  <c r="E89" i="6" s="1"/>
  <c r="C88" i="6"/>
  <c r="C89" i="6" s="1"/>
  <c r="F87" i="6"/>
  <c r="F88" i="6" s="1"/>
  <c r="F89" i="6" s="1"/>
  <c r="D87" i="6"/>
  <c r="D88" i="6" s="1"/>
  <c r="D89" i="6" s="1"/>
  <c r="G139" i="7"/>
  <c r="H139" i="7" s="1"/>
  <c r="F139" i="7"/>
  <c r="D139" i="7"/>
  <c r="G138" i="7"/>
  <c r="H138" i="7" s="1"/>
  <c r="F138" i="7"/>
  <c r="D138" i="7"/>
  <c r="G137" i="7"/>
  <c r="H137" i="7" s="1"/>
  <c r="F137" i="7"/>
  <c r="D137" i="7"/>
  <c r="E84" i="6"/>
  <c r="C84" i="6"/>
  <c r="C83" i="6"/>
  <c r="E83" i="6"/>
  <c r="F83" i="6"/>
  <c r="F84" i="6" s="1"/>
  <c r="F82" i="6"/>
  <c r="D82" i="6"/>
  <c r="G82" i="6" s="1"/>
  <c r="F134" i="7"/>
  <c r="G134" i="7" s="1"/>
  <c r="H134" i="7" s="1"/>
  <c r="E134" i="7"/>
  <c r="D134" i="7"/>
  <c r="C134" i="7"/>
  <c r="F133" i="7"/>
  <c r="G133" i="7" s="1"/>
  <c r="H133" i="7" s="1"/>
  <c r="D133" i="7"/>
  <c r="C79" i="6"/>
  <c r="E78" i="6"/>
  <c r="E79" i="6" s="1"/>
  <c r="C78" i="6"/>
  <c r="F77" i="6"/>
  <c r="F78" i="6" s="1"/>
  <c r="D77" i="6"/>
  <c r="D78" i="6" s="1"/>
  <c r="D79" i="6" s="1"/>
  <c r="E130" i="7"/>
  <c r="C130" i="7"/>
  <c r="G129" i="7"/>
  <c r="H129" i="7" s="1"/>
  <c r="F129" i="7"/>
  <c r="F130" i="7" s="1"/>
  <c r="G130" i="7" s="1"/>
  <c r="H130" i="7" s="1"/>
  <c r="D129" i="7"/>
  <c r="D130" i="7" s="1"/>
  <c r="F73" i="6"/>
  <c r="G73" i="6" s="1"/>
  <c r="H73" i="6" s="1"/>
  <c r="E73" i="6"/>
  <c r="E74" i="6" s="1"/>
  <c r="F74" i="6" s="1"/>
  <c r="G74" i="6" s="1"/>
  <c r="H74" i="6" s="1"/>
  <c r="D73" i="6"/>
  <c r="C73" i="6"/>
  <c r="C74" i="6" s="1"/>
  <c r="D74" i="6" s="1"/>
  <c r="F72" i="6"/>
  <c r="G72" i="6" s="1"/>
  <c r="H72" i="6" s="1"/>
  <c r="D72" i="6"/>
  <c r="E126" i="7"/>
  <c r="F126" i="7" s="1"/>
  <c r="G126" i="7" s="1"/>
  <c r="H126" i="7" s="1"/>
  <c r="C126" i="7"/>
  <c r="D126" i="7" s="1"/>
  <c r="G125" i="7"/>
  <c r="H125" i="7" s="1"/>
  <c r="F125" i="7"/>
  <c r="D125" i="7"/>
  <c r="F68" i="6"/>
  <c r="G68" i="6" s="1"/>
  <c r="H68" i="6" s="1"/>
  <c r="E68" i="6"/>
  <c r="E69" i="6" s="1"/>
  <c r="F69" i="6" s="1"/>
  <c r="G69" i="6" s="1"/>
  <c r="H69" i="6" s="1"/>
  <c r="D68" i="6"/>
  <c r="C68" i="6"/>
  <c r="C69" i="6" s="1"/>
  <c r="D69" i="6" s="1"/>
  <c r="F67" i="6"/>
  <c r="G67" i="6" s="1"/>
  <c r="H67" i="6" s="1"/>
  <c r="D67" i="6"/>
  <c r="F122" i="7"/>
  <c r="G122" i="7" s="1"/>
  <c r="H122" i="7" s="1"/>
  <c r="D122" i="7"/>
  <c r="G121" i="7"/>
  <c r="H121" i="7" s="1"/>
  <c r="F121" i="7"/>
  <c r="D121" i="7"/>
  <c r="F120" i="7"/>
  <c r="G120" i="7" s="1"/>
  <c r="H120" i="7" s="1"/>
  <c r="D120" i="7"/>
  <c r="F119" i="7"/>
  <c r="D119" i="7"/>
  <c r="G119" i="7" s="1"/>
  <c r="H119" i="7" s="1"/>
  <c r="F118" i="7"/>
  <c r="D118" i="7"/>
  <c r="G118" i="7" s="1"/>
  <c r="H118" i="7" s="1"/>
  <c r="F117" i="7"/>
  <c r="D117" i="7"/>
  <c r="G117" i="7" s="1"/>
  <c r="H117" i="7" s="1"/>
  <c r="F116" i="7"/>
  <c r="D116" i="7"/>
  <c r="G116" i="7" s="1"/>
  <c r="H116" i="7" s="1"/>
  <c r="F64" i="6"/>
  <c r="G64" i="6" s="1"/>
  <c r="H64" i="6" s="1"/>
  <c r="D64" i="6"/>
  <c r="F63" i="6"/>
  <c r="D63" i="6"/>
  <c r="G33" i="18" l="1"/>
  <c r="H33" i="18" s="1"/>
  <c r="G26" i="16"/>
  <c r="H26" i="16" s="1"/>
  <c r="F132" i="17"/>
  <c r="G132" i="17" s="1"/>
  <c r="H132" i="17" s="1"/>
  <c r="E133" i="17"/>
  <c r="G76" i="13"/>
  <c r="H76" i="13" s="1"/>
  <c r="G35" i="13"/>
  <c r="H35" i="13" s="1"/>
  <c r="G109" i="13"/>
  <c r="H109" i="13" s="1"/>
  <c r="G116" i="13"/>
  <c r="H116" i="13" s="1"/>
  <c r="G30" i="12"/>
  <c r="H30" i="12" s="1"/>
  <c r="G8" i="12"/>
  <c r="H8" i="12" s="1"/>
  <c r="G37" i="12"/>
  <c r="H37" i="12" s="1"/>
  <c r="G29" i="12"/>
  <c r="H29" i="12" s="1"/>
  <c r="G7" i="12"/>
  <c r="H7" i="12" s="1"/>
  <c r="G4" i="12"/>
  <c r="H4" i="12" s="1"/>
  <c r="G31" i="12"/>
  <c r="H31" i="12" s="1"/>
  <c r="G3" i="12"/>
  <c r="H3" i="12" s="1"/>
  <c r="G125" i="13"/>
  <c r="H125" i="13" s="1"/>
  <c r="G111" i="13"/>
  <c r="H111" i="13" s="1"/>
  <c r="G127" i="13"/>
  <c r="H127" i="13" s="1"/>
  <c r="G92" i="13"/>
  <c r="H92" i="13" s="1"/>
  <c r="G21" i="13"/>
  <c r="H21" i="13" s="1"/>
  <c r="G17" i="13"/>
  <c r="H17" i="13" s="1"/>
  <c r="G129" i="13"/>
  <c r="H129" i="13" s="1"/>
  <c r="G84" i="13"/>
  <c r="H84" i="13" s="1"/>
  <c r="G65" i="13"/>
  <c r="H65" i="13" s="1"/>
  <c r="G99" i="13"/>
  <c r="H99" i="13" s="1"/>
  <c r="G85" i="13"/>
  <c r="H85" i="13" s="1"/>
  <c r="G91" i="13"/>
  <c r="H91" i="13" s="1"/>
  <c r="G77" i="13"/>
  <c r="H77" i="13" s="1"/>
  <c r="G13" i="13"/>
  <c r="H13" i="13" s="1"/>
  <c r="G119" i="13"/>
  <c r="H119" i="13" s="1"/>
  <c r="G112" i="13"/>
  <c r="H112" i="13" s="1"/>
  <c r="G108" i="13"/>
  <c r="H108" i="13" s="1"/>
  <c r="G101" i="13"/>
  <c r="H101" i="13" s="1"/>
  <c r="G94" i="13"/>
  <c r="H94" i="13" s="1"/>
  <c r="G83" i="13"/>
  <c r="H83" i="13" s="1"/>
  <c r="G103" i="13"/>
  <c r="H103" i="13" s="1"/>
  <c r="G78" i="13"/>
  <c r="H78" i="13" s="1"/>
  <c r="G102" i="13"/>
  <c r="H102" i="13" s="1"/>
  <c r="G43" i="13"/>
  <c r="H43" i="13" s="1"/>
  <c r="G23" i="13"/>
  <c r="H23" i="13" s="1"/>
  <c r="G3" i="13"/>
  <c r="H3" i="13" s="1"/>
  <c r="G120" i="13"/>
  <c r="H120" i="13" s="1"/>
  <c r="G86" i="13"/>
  <c r="H86" i="13" s="1"/>
  <c r="G75" i="13"/>
  <c r="H75" i="13" s="1"/>
  <c r="G27" i="13"/>
  <c r="H27" i="13" s="1"/>
  <c r="G67" i="13"/>
  <c r="H67" i="13" s="1"/>
  <c r="G130" i="13"/>
  <c r="H130" i="13" s="1"/>
  <c r="G98" i="13"/>
  <c r="H98" i="13" s="1"/>
  <c r="G90" i="13"/>
  <c r="H90" i="13" s="1"/>
  <c r="G82" i="13"/>
  <c r="H82" i="13" s="1"/>
  <c r="G74" i="13"/>
  <c r="H74" i="13" s="1"/>
  <c r="G36" i="13"/>
  <c r="H36" i="13" s="1"/>
  <c r="G49" i="13"/>
  <c r="H49" i="13" s="1"/>
  <c r="G126" i="13"/>
  <c r="H126" i="13" s="1"/>
  <c r="G110" i="13"/>
  <c r="H110" i="13" s="1"/>
  <c r="G70" i="13"/>
  <c r="H70" i="13" s="1"/>
  <c r="F166" i="13"/>
  <c r="G166" i="13" s="1"/>
  <c r="H166" i="13" s="1"/>
  <c r="E167" i="13"/>
  <c r="G118" i="13"/>
  <c r="H118" i="13" s="1"/>
  <c r="G68" i="13"/>
  <c r="H68" i="13" s="1"/>
  <c r="G7" i="13"/>
  <c r="H7" i="13" s="1"/>
  <c r="G187" i="13"/>
  <c r="H187" i="13" s="1"/>
  <c r="G183" i="13"/>
  <c r="H183" i="13" s="1"/>
  <c r="G179" i="13"/>
  <c r="H179" i="13" s="1"/>
  <c r="G175" i="13"/>
  <c r="H175" i="13" s="1"/>
  <c r="G160" i="13"/>
  <c r="H160" i="13" s="1"/>
  <c r="G155" i="13"/>
  <c r="H155" i="13" s="1"/>
  <c r="G137" i="13"/>
  <c r="H137" i="13" s="1"/>
  <c r="G141" i="13"/>
  <c r="H141" i="13" s="1"/>
  <c r="G190" i="13"/>
  <c r="H190" i="13" s="1"/>
  <c r="G186" i="13"/>
  <c r="H186" i="13" s="1"/>
  <c r="G182" i="13"/>
  <c r="H182" i="13" s="1"/>
  <c r="G181" i="13"/>
  <c r="H181" i="13" s="1"/>
  <c r="G180" i="13"/>
  <c r="H180" i="13" s="1"/>
  <c r="G176" i="13"/>
  <c r="H176" i="13" s="1"/>
  <c r="G163" i="13"/>
  <c r="H163" i="13" s="1"/>
  <c r="G154" i="13"/>
  <c r="H154" i="13" s="1"/>
  <c r="G152" i="13"/>
  <c r="H152" i="13" s="1"/>
  <c r="G134" i="13"/>
  <c r="H134" i="13" s="1"/>
  <c r="G153" i="13"/>
  <c r="H153" i="13" s="1"/>
  <c r="G144" i="13"/>
  <c r="H144" i="13" s="1"/>
  <c r="G139" i="13"/>
  <c r="H139" i="13" s="1"/>
  <c r="G172" i="13"/>
  <c r="H172" i="13" s="1"/>
  <c r="G164" i="13"/>
  <c r="H164" i="13" s="1"/>
  <c r="G36" i="12"/>
  <c r="H36" i="12" s="1"/>
  <c r="G159" i="13"/>
  <c r="H159" i="13" s="1"/>
  <c r="G158" i="13"/>
  <c r="H158" i="13" s="1"/>
  <c r="G151" i="13"/>
  <c r="H151" i="13" s="1"/>
  <c r="G150" i="13"/>
  <c r="H150" i="13" s="1"/>
  <c r="G32" i="12"/>
  <c r="H32" i="12" s="1"/>
  <c r="G19" i="13"/>
  <c r="H19" i="13" s="1"/>
  <c r="G56" i="13"/>
  <c r="H56" i="13" s="1"/>
  <c r="G31" i="13"/>
  <c r="H31" i="13" s="1"/>
  <c r="G6" i="13"/>
  <c r="H6" i="13" s="1"/>
  <c r="G57" i="13"/>
  <c r="H57" i="13" s="1"/>
  <c r="G55" i="13"/>
  <c r="H55" i="13" s="1"/>
  <c r="G48" i="13"/>
  <c r="H48" i="13" s="1"/>
  <c r="G37" i="13"/>
  <c r="H37" i="13" s="1"/>
  <c r="G5" i="13"/>
  <c r="H5" i="13" s="1"/>
  <c r="G64" i="13"/>
  <c r="H64" i="13" s="1"/>
  <c r="G60" i="13"/>
  <c r="H60" i="13" s="1"/>
  <c r="G28" i="13"/>
  <c r="H28" i="13" s="1"/>
  <c r="G47" i="13"/>
  <c r="H47" i="13" s="1"/>
  <c r="G29" i="13"/>
  <c r="H29" i="13" s="1"/>
  <c r="G20" i="13"/>
  <c r="H20" i="13" s="1"/>
  <c r="G66" i="13"/>
  <c r="H66" i="13" s="1"/>
  <c r="G30" i="13"/>
  <c r="H30" i="13" s="1"/>
  <c r="G12" i="13"/>
  <c r="H12" i="13" s="1"/>
  <c r="G50" i="13"/>
  <c r="H50" i="13" s="1"/>
  <c r="G58" i="13"/>
  <c r="H58" i="13" s="1"/>
  <c r="G42" i="13"/>
  <c r="H42" i="13" s="1"/>
  <c r="G54" i="13"/>
  <c r="H54" i="13" s="1"/>
  <c r="G38" i="13"/>
  <c r="H38" i="13" s="1"/>
  <c r="G4" i="13"/>
  <c r="H4" i="13" s="1"/>
  <c r="H142" i="7"/>
  <c r="H143" i="7" s="1"/>
  <c r="F79" i="6"/>
  <c r="G79" i="6" s="1"/>
  <c r="H79" i="6" s="1"/>
  <c r="G78" i="6"/>
  <c r="H78" i="6" s="1"/>
  <c r="G83" i="6"/>
  <c r="G84" i="6" s="1"/>
  <c r="H82" i="6"/>
  <c r="H83" i="6" s="1"/>
  <c r="H84" i="6" s="1"/>
  <c r="D83" i="6"/>
  <c r="D84" i="6" s="1"/>
  <c r="G87" i="6"/>
  <c r="G63" i="6"/>
  <c r="H63" i="6" s="1"/>
  <c r="G77" i="6"/>
  <c r="H77" i="6" s="1"/>
  <c r="E62" i="6"/>
  <c r="F62" i="6" s="1"/>
  <c r="C62" i="6"/>
  <c r="D62" i="6" s="1"/>
  <c r="G62" i="6" s="1"/>
  <c r="H62" i="6" s="1"/>
  <c r="F61" i="6"/>
  <c r="G61" i="6" s="1"/>
  <c r="H61" i="6" s="1"/>
  <c r="D61" i="6"/>
  <c r="F113" i="7"/>
  <c r="E113" i="7"/>
  <c r="C113" i="7"/>
  <c r="D113" i="7" s="1"/>
  <c r="F112" i="7"/>
  <c r="D112" i="7"/>
  <c r="G112" i="7" s="1"/>
  <c r="H112" i="7" s="1"/>
  <c r="G58" i="6"/>
  <c r="H58" i="6" s="1"/>
  <c r="F58" i="6"/>
  <c r="D58" i="6"/>
  <c r="G57" i="6"/>
  <c r="H57" i="6" s="1"/>
  <c r="F57" i="6"/>
  <c r="D57" i="6"/>
  <c r="E56" i="6"/>
  <c r="F56" i="6" s="1"/>
  <c r="C56" i="6"/>
  <c r="D56" i="6" s="1"/>
  <c r="F55" i="6"/>
  <c r="G55" i="6" s="1"/>
  <c r="H55" i="6" s="1"/>
  <c r="D55" i="6"/>
  <c r="F109" i="7"/>
  <c r="G109" i="7" s="1"/>
  <c r="H109" i="7" s="1"/>
  <c r="D109" i="7"/>
  <c r="F108" i="7"/>
  <c r="G108" i="7" s="1"/>
  <c r="H108" i="7" s="1"/>
  <c r="D108" i="7"/>
  <c r="G52" i="6"/>
  <c r="H52" i="6" s="1"/>
  <c r="F52" i="6"/>
  <c r="D52" i="6"/>
  <c r="E50" i="6"/>
  <c r="F50" i="6" s="1"/>
  <c r="C50" i="6"/>
  <c r="D50" i="6" s="1"/>
  <c r="F51" i="6"/>
  <c r="G51" i="6" s="1"/>
  <c r="H51" i="6" s="1"/>
  <c r="D51" i="6"/>
  <c r="F49" i="6"/>
  <c r="D49" i="6"/>
  <c r="D48" i="6"/>
  <c r="F48" i="6"/>
  <c r="G48" i="6" s="1"/>
  <c r="H48" i="6" s="1"/>
  <c r="G47" i="6"/>
  <c r="H47" i="6" s="1"/>
  <c r="F47" i="6"/>
  <c r="D47" i="6"/>
  <c r="G105" i="7"/>
  <c r="H105" i="7" s="1"/>
  <c r="F105" i="7"/>
  <c r="D105" i="7"/>
  <c r="G104" i="7"/>
  <c r="H104" i="7" s="1"/>
  <c r="F104" i="7"/>
  <c r="D104" i="7"/>
  <c r="G44" i="6"/>
  <c r="H44" i="6" s="1"/>
  <c r="F44" i="6"/>
  <c r="D44" i="6"/>
  <c r="F101" i="7"/>
  <c r="G101" i="7" s="1"/>
  <c r="H101" i="7" s="1"/>
  <c r="D101" i="7"/>
  <c r="F100" i="7"/>
  <c r="G100" i="7" s="1"/>
  <c r="H100" i="7" s="1"/>
  <c r="D100" i="7"/>
  <c r="G41" i="6"/>
  <c r="H41" i="6" s="1"/>
  <c r="F41" i="6"/>
  <c r="D41" i="6"/>
  <c r="F40" i="6"/>
  <c r="G40" i="6" s="1"/>
  <c r="H40" i="6" s="1"/>
  <c r="E40" i="6"/>
  <c r="C40" i="6"/>
  <c r="D40" i="6" s="1"/>
  <c r="G39" i="6"/>
  <c r="H39" i="6" s="1"/>
  <c r="F39" i="6"/>
  <c r="D39" i="6"/>
  <c r="G38" i="6"/>
  <c r="H38" i="6" s="1"/>
  <c r="F38" i="6"/>
  <c r="D38" i="6"/>
  <c r="F37" i="6"/>
  <c r="D37" i="6"/>
  <c r="G37" i="6" s="1"/>
  <c r="H37" i="6" s="1"/>
  <c r="E97" i="7"/>
  <c r="F97" i="7" s="1"/>
  <c r="G97" i="7" s="1"/>
  <c r="H97" i="7" s="1"/>
  <c r="D97" i="7"/>
  <c r="C97" i="7"/>
  <c r="F96" i="7"/>
  <c r="G96" i="7" s="1"/>
  <c r="H96" i="7" s="1"/>
  <c r="D96" i="7"/>
  <c r="F34" i="6"/>
  <c r="G34" i="6" s="1"/>
  <c r="H34" i="6" s="1"/>
  <c r="D34" i="6"/>
  <c r="F33" i="6"/>
  <c r="G33" i="6" s="1"/>
  <c r="H33" i="6" s="1"/>
  <c r="D33" i="6"/>
  <c r="F32" i="6"/>
  <c r="E32" i="6"/>
  <c r="C32" i="6"/>
  <c r="D32" i="6" s="1"/>
  <c r="F31" i="6"/>
  <c r="G31" i="6" s="1"/>
  <c r="H31" i="6" s="1"/>
  <c r="D31" i="6"/>
  <c r="G7" i="7"/>
  <c r="H7" i="7" s="1"/>
  <c r="G14" i="7"/>
  <c r="H14" i="7" s="1"/>
  <c r="G21" i="7"/>
  <c r="H21" i="7" s="1"/>
  <c r="G27" i="7"/>
  <c r="H27" i="7" s="1"/>
  <c r="G31" i="7"/>
  <c r="H31" i="7" s="1"/>
  <c r="G37" i="7"/>
  <c r="H37" i="7" s="1"/>
  <c r="G49" i="7"/>
  <c r="H49" i="7" s="1"/>
  <c r="G55" i="7"/>
  <c r="H55" i="7" s="1"/>
  <c r="G59" i="7"/>
  <c r="H59" i="7" s="1"/>
  <c r="G65" i="7"/>
  <c r="H65" i="7" s="1"/>
  <c r="G75" i="7"/>
  <c r="H75" i="7" s="1"/>
  <c r="G90" i="7"/>
  <c r="H90" i="7" s="1"/>
  <c r="G3" i="7"/>
  <c r="H3" i="7" s="1"/>
  <c r="F4" i="7"/>
  <c r="G4" i="7" s="1"/>
  <c r="H4" i="7" s="1"/>
  <c r="F5" i="7"/>
  <c r="F6" i="7"/>
  <c r="G6" i="7" s="1"/>
  <c r="H6" i="7" s="1"/>
  <c r="F7" i="7"/>
  <c r="F12" i="7"/>
  <c r="F13" i="7"/>
  <c r="G13" i="7" s="1"/>
  <c r="H13" i="7" s="1"/>
  <c r="F14" i="7"/>
  <c r="F15" i="7"/>
  <c r="G15" i="7" s="1"/>
  <c r="H15" i="7" s="1"/>
  <c r="F16" i="7"/>
  <c r="F21" i="7"/>
  <c r="F22" i="7"/>
  <c r="G22" i="7" s="1"/>
  <c r="H22" i="7" s="1"/>
  <c r="F26" i="7"/>
  <c r="G26" i="7" s="1"/>
  <c r="H26" i="7" s="1"/>
  <c r="F27" i="7"/>
  <c r="F28" i="7"/>
  <c r="G28" i="7" s="1"/>
  <c r="H28" i="7" s="1"/>
  <c r="F29" i="7"/>
  <c r="F30" i="7"/>
  <c r="G30" i="7" s="1"/>
  <c r="H30" i="7" s="1"/>
  <c r="F31" i="7"/>
  <c r="F35" i="7"/>
  <c r="F36" i="7"/>
  <c r="G36" i="7" s="1"/>
  <c r="H36" i="7" s="1"/>
  <c r="F37" i="7"/>
  <c r="F38" i="7"/>
  <c r="G38" i="7" s="1"/>
  <c r="H38" i="7" s="1"/>
  <c r="F42" i="7"/>
  <c r="G42" i="7" s="1"/>
  <c r="H42" i="7" s="1"/>
  <c r="F46" i="7"/>
  <c r="G46" i="7" s="1"/>
  <c r="H46" i="7" s="1"/>
  <c r="F47" i="7"/>
  <c r="F48" i="7"/>
  <c r="G48" i="7" s="1"/>
  <c r="H48" i="7" s="1"/>
  <c r="F49" i="7"/>
  <c r="F50" i="7"/>
  <c r="G50" i="7" s="1"/>
  <c r="H50" i="7" s="1"/>
  <c r="F51" i="7"/>
  <c r="F55" i="7"/>
  <c r="F56" i="7"/>
  <c r="G56" i="7" s="1"/>
  <c r="H56" i="7" s="1"/>
  <c r="F57" i="7"/>
  <c r="F58" i="7"/>
  <c r="G58" i="7" s="1"/>
  <c r="H58" i="7" s="1"/>
  <c r="F59" i="7"/>
  <c r="F60" i="7"/>
  <c r="G60" i="7" s="1"/>
  <c r="H60" i="7" s="1"/>
  <c r="F64" i="7"/>
  <c r="G64" i="7" s="1"/>
  <c r="H64" i="7" s="1"/>
  <c r="F65" i="7"/>
  <c r="F66" i="7"/>
  <c r="G66" i="7" s="1"/>
  <c r="H66" i="7" s="1"/>
  <c r="F67" i="7"/>
  <c r="F68" i="7"/>
  <c r="G68" i="7" s="1"/>
  <c r="H68" i="7" s="1"/>
  <c r="F72" i="7"/>
  <c r="G72" i="7" s="1"/>
  <c r="H72" i="7" s="1"/>
  <c r="F73" i="7"/>
  <c r="F74" i="7"/>
  <c r="G74" i="7" s="1"/>
  <c r="H74" i="7" s="1"/>
  <c r="F75" i="7"/>
  <c r="F76" i="7"/>
  <c r="G76" i="7" s="1"/>
  <c r="H76" i="7" s="1"/>
  <c r="F80" i="7"/>
  <c r="G80" i="7" s="1"/>
  <c r="H80" i="7" s="1"/>
  <c r="F83" i="7"/>
  <c r="G83" i="7" s="1"/>
  <c r="H83" i="7" s="1"/>
  <c r="F85" i="7"/>
  <c r="F87" i="7"/>
  <c r="G87" i="7" s="1"/>
  <c r="H87" i="7" s="1"/>
  <c r="F90" i="7"/>
  <c r="F93" i="7"/>
  <c r="F3" i="7"/>
  <c r="D4" i="7"/>
  <c r="D5" i="7"/>
  <c r="G5" i="7" s="1"/>
  <c r="H5" i="7" s="1"/>
  <c r="D6" i="7"/>
  <c r="D7" i="7"/>
  <c r="D12" i="7"/>
  <c r="G12" i="7" s="1"/>
  <c r="H12" i="7" s="1"/>
  <c r="D13" i="7"/>
  <c r="D14" i="7"/>
  <c r="D15" i="7"/>
  <c r="D16" i="7"/>
  <c r="G16" i="7" s="1"/>
  <c r="H16" i="7" s="1"/>
  <c r="D21" i="7"/>
  <c r="D22" i="7"/>
  <c r="D26" i="7"/>
  <c r="D27" i="7"/>
  <c r="D28" i="7"/>
  <c r="D29" i="7"/>
  <c r="G29" i="7" s="1"/>
  <c r="H29" i="7" s="1"/>
  <c r="D30" i="7"/>
  <c r="D31" i="7"/>
  <c r="D35" i="7"/>
  <c r="G35" i="7" s="1"/>
  <c r="H35" i="7" s="1"/>
  <c r="D36" i="7"/>
  <c r="D37" i="7"/>
  <c r="D38" i="7"/>
  <c r="D42" i="7"/>
  <c r="D46" i="7"/>
  <c r="D47" i="7"/>
  <c r="G47" i="7" s="1"/>
  <c r="H47" i="7" s="1"/>
  <c r="D48" i="7"/>
  <c r="D49" i="7"/>
  <c r="D50" i="7"/>
  <c r="D51" i="7"/>
  <c r="G51" i="7" s="1"/>
  <c r="H51" i="7" s="1"/>
  <c r="D55" i="7"/>
  <c r="D56" i="7"/>
  <c r="D57" i="7"/>
  <c r="G57" i="7" s="1"/>
  <c r="H57" i="7" s="1"/>
  <c r="D58" i="7"/>
  <c r="D59" i="7"/>
  <c r="D60" i="7"/>
  <c r="D64" i="7"/>
  <c r="D65" i="7"/>
  <c r="D66" i="7"/>
  <c r="D67" i="7"/>
  <c r="G67" i="7" s="1"/>
  <c r="H67" i="7" s="1"/>
  <c r="D68" i="7"/>
  <c r="D72" i="7"/>
  <c r="D73" i="7"/>
  <c r="G73" i="7" s="1"/>
  <c r="H73" i="7" s="1"/>
  <c r="D74" i="7"/>
  <c r="D75" i="7"/>
  <c r="D76" i="7"/>
  <c r="D80" i="7"/>
  <c r="D83" i="7"/>
  <c r="D85" i="7"/>
  <c r="G85" i="7" s="1"/>
  <c r="H85" i="7" s="1"/>
  <c r="D87" i="7"/>
  <c r="D90" i="7"/>
  <c r="D93" i="7"/>
  <c r="G93" i="7" s="1"/>
  <c r="H93" i="7" s="1"/>
  <c r="D3" i="7"/>
  <c r="G25" i="6"/>
  <c r="H25" i="6" s="1"/>
  <c r="F3" i="6"/>
  <c r="G3" i="6" s="1"/>
  <c r="H3" i="6" s="1"/>
  <c r="F4" i="6"/>
  <c r="G4" i="6" s="1"/>
  <c r="H4" i="6" s="1"/>
  <c r="F5" i="6"/>
  <c r="G5" i="6" s="1"/>
  <c r="H5" i="6" s="1"/>
  <c r="F6" i="6"/>
  <c r="F7" i="6"/>
  <c r="G7" i="6" s="1"/>
  <c r="H7" i="6" s="1"/>
  <c r="F8" i="6"/>
  <c r="G8" i="6" s="1"/>
  <c r="H8" i="6" s="1"/>
  <c r="F12" i="6"/>
  <c r="G12" i="6" s="1"/>
  <c r="H12" i="6" s="1"/>
  <c r="F13" i="6"/>
  <c r="G13" i="6" s="1"/>
  <c r="H13" i="6" s="1"/>
  <c r="F17" i="6"/>
  <c r="G17" i="6" s="1"/>
  <c r="H17" i="6" s="1"/>
  <c r="F21" i="6"/>
  <c r="G21" i="6" s="1"/>
  <c r="H21" i="6" s="1"/>
  <c r="F25" i="6"/>
  <c r="F28" i="6"/>
  <c r="G28" i="6" s="1"/>
  <c r="H28" i="6" s="1"/>
  <c r="F2" i="6"/>
  <c r="G2" i="6" s="1"/>
  <c r="H2" i="6" s="1"/>
  <c r="D4" i="6"/>
  <c r="D5" i="6"/>
  <c r="D6" i="6"/>
  <c r="G6" i="6" s="1"/>
  <c r="H6" i="6" s="1"/>
  <c r="D7" i="6"/>
  <c r="D8" i="6"/>
  <c r="D12" i="6"/>
  <c r="D13" i="6"/>
  <c r="D17" i="6"/>
  <c r="D21" i="6"/>
  <c r="D25" i="6"/>
  <c r="D28" i="6"/>
  <c r="D3" i="6"/>
  <c r="D2" i="6"/>
  <c r="F194" i="37"/>
  <c r="G194" i="37" s="1"/>
  <c r="H194" i="37" s="1"/>
  <c r="D194" i="37"/>
  <c r="F193" i="37"/>
  <c r="G193" i="37" s="1"/>
  <c r="H193" i="37" s="1"/>
  <c r="D193" i="37"/>
  <c r="F123" i="36"/>
  <c r="G123" i="36" s="1"/>
  <c r="H123" i="36" s="1"/>
  <c r="D123" i="36"/>
  <c r="F122" i="36"/>
  <c r="G122" i="36" s="1"/>
  <c r="H122" i="36" s="1"/>
  <c r="D122" i="36"/>
  <c r="F119" i="36"/>
  <c r="G119" i="36" s="1"/>
  <c r="H119" i="36" s="1"/>
  <c r="D119" i="36"/>
  <c r="E190" i="37"/>
  <c r="D190" i="37"/>
  <c r="C190" i="37"/>
  <c r="G189" i="37"/>
  <c r="H189" i="37" s="1"/>
  <c r="F189" i="37"/>
  <c r="F190" i="37" s="1"/>
  <c r="G190" i="37" s="1"/>
  <c r="H190" i="37" s="1"/>
  <c r="D189" i="37"/>
  <c r="F186" i="37"/>
  <c r="D186" i="37"/>
  <c r="F185" i="37"/>
  <c r="D185" i="37"/>
  <c r="F184" i="37"/>
  <c r="D184" i="37"/>
  <c r="G184" i="37" s="1"/>
  <c r="H184" i="37" s="1"/>
  <c r="F183" i="37"/>
  <c r="D183" i="37"/>
  <c r="F116" i="36"/>
  <c r="G116" i="36" s="1"/>
  <c r="H116" i="36" s="1"/>
  <c r="D116" i="36"/>
  <c r="F115" i="36"/>
  <c r="G115" i="36" s="1"/>
  <c r="H115" i="36" s="1"/>
  <c r="D115" i="36"/>
  <c r="F114" i="36"/>
  <c r="C114" i="36"/>
  <c r="F113" i="36"/>
  <c r="D113" i="36"/>
  <c r="F112" i="36"/>
  <c r="D112" i="36"/>
  <c r="F111" i="36"/>
  <c r="D111" i="36"/>
  <c r="F110" i="36"/>
  <c r="G110" i="36" s="1"/>
  <c r="H110" i="36" s="1"/>
  <c r="D110" i="36"/>
  <c r="F180" i="37"/>
  <c r="G180" i="37" s="1"/>
  <c r="H180" i="37" s="1"/>
  <c r="D180" i="37"/>
  <c r="F179" i="37"/>
  <c r="G179" i="37" s="1"/>
  <c r="H179" i="37" s="1"/>
  <c r="D179" i="37"/>
  <c r="F107" i="36"/>
  <c r="G107" i="36" s="1"/>
  <c r="H107" i="36" s="1"/>
  <c r="D107" i="36"/>
  <c r="F106" i="36"/>
  <c r="G106" i="36" s="1"/>
  <c r="H106" i="36" s="1"/>
  <c r="D106" i="36"/>
  <c r="F175" i="37"/>
  <c r="D175" i="37"/>
  <c r="F96" i="36"/>
  <c r="D96" i="36"/>
  <c r="D164" i="37"/>
  <c r="F164" i="37"/>
  <c r="D89" i="36"/>
  <c r="F89" i="36"/>
  <c r="D87" i="36"/>
  <c r="C88" i="36"/>
  <c r="D88" i="36" s="1"/>
  <c r="F86" i="36"/>
  <c r="D86" i="36"/>
  <c r="F88" i="36"/>
  <c r="F87" i="36"/>
  <c r="F85" i="36"/>
  <c r="D85" i="36"/>
  <c r="F84" i="36"/>
  <c r="D84" i="36"/>
  <c r="D83" i="36"/>
  <c r="F83" i="36"/>
  <c r="D82" i="36"/>
  <c r="F82" i="36"/>
  <c r="D81" i="36"/>
  <c r="F81" i="36"/>
  <c r="G81" i="36" s="1"/>
  <c r="H81" i="36" s="1"/>
  <c r="F74" i="36"/>
  <c r="D74" i="36"/>
  <c r="E155" i="37"/>
  <c r="F155" i="37" s="1"/>
  <c r="C155" i="37"/>
  <c r="D155" i="37" s="1"/>
  <c r="F67" i="36"/>
  <c r="D67" i="36"/>
  <c r="E69" i="36"/>
  <c r="C69" i="36"/>
  <c r="D69" i="36" s="1"/>
  <c r="F68" i="36"/>
  <c r="D68" i="36"/>
  <c r="F66" i="36"/>
  <c r="D66" i="36"/>
  <c r="D65" i="36"/>
  <c r="F65" i="36"/>
  <c r="D64" i="36"/>
  <c r="F64" i="36"/>
  <c r="F63" i="36"/>
  <c r="D63" i="36"/>
  <c r="F62" i="36"/>
  <c r="D62" i="36"/>
  <c r="F136" i="37"/>
  <c r="D136" i="37"/>
  <c r="F135" i="37"/>
  <c r="D135" i="37"/>
  <c r="F134" i="37"/>
  <c r="D134" i="37"/>
  <c r="F133" i="37"/>
  <c r="D133" i="37"/>
  <c r="F132" i="37"/>
  <c r="D132" i="37"/>
  <c r="F41" i="36"/>
  <c r="F40" i="36"/>
  <c r="F39" i="36"/>
  <c r="E42" i="36"/>
  <c r="D41" i="36"/>
  <c r="D40" i="36"/>
  <c r="D39" i="36"/>
  <c r="C42" i="36"/>
  <c r="D42" i="36" s="1"/>
  <c r="D125" i="37"/>
  <c r="E115" i="37"/>
  <c r="F115" i="37" s="1"/>
  <c r="C115" i="37"/>
  <c r="D115" i="37" s="1"/>
  <c r="F114" i="37"/>
  <c r="D114" i="37"/>
  <c r="F110" i="37"/>
  <c r="D110" i="37"/>
  <c r="C111" i="37"/>
  <c r="D111" i="37" s="1"/>
  <c r="E67" i="37"/>
  <c r="F67" i="37" s="1"/>
  <c r="F65" i="37"/>
  <c r="F66" i="37"/>
  <c r="F63" i="37"/>
  <c r="F62" i="37"/>
  <c r="C67" i="37"/>
  <c r="D67" i="37" s="1"/>
  <c r="D65" i="37"/>
  <c r="D66" i="37"/>
  <c r="D63" i="37"/>
  <c r="D62" i="37"/>
  <c r="E59" i="37"/>
  <c r="F59" i="37" s="1"/>
  <c r="F58" i="37"/>
  <c r="C59" i="37"/>
  <c r="D59" i="37" s="1"/>
  <c r="D58" i="37"/>
  <c r="E51" i="37"/>
  <c r="F51" i="37" s="1"/>
  <c r="C51" i="37"/>
  <c r="D51" i="37" s="1"/>
  <c r="F50" i="37"/>
  <c r="D50" i="37"/>
  <c r="F47" i="37"/>
  <c r="C47" i="37"/>
  <c r="D47" i="37" s="1"/>
  <c r="F46" i="37"/>
  <c r="F45" i="37"/>
  <c r="D46" i="37"/>
  <c r="D45" i="37"/>
  <c r="E34" i="37"/>
  <c r="F34" i="37" s="1"/>
  <c r="C34" i="37"/>
  <c r="D34" i="37" s="1"/>
  <c r="F32" i="37"/>
  <c r="F33" i="37"/>
  <c r="D32" i="37"/>
  <c r="D33" i="37"/>
  <c r="D100" i="37"/>
  <c r="F100" i="37"/>
  <c r="D103" i="37"/>
  <c r="F103" i="37"/>
  <c r="D104" i="37"/>
  <c r="F104" i="37"/>
  <c r="F14" i="37"/>
  <c r="D14" i="37"/>
  <c r="F23" i="36"/>
  <c r="D23" i="36"/>
  <c r="F12" i="36"/>
  <c r="D12" i="36"/>
  <c r="F11" i="36"/>
  <c r="D11" i="36"/>
  <c r="F9" i="36"/>
  <c r="F10" i="36"/>
  <c r="D9" i="36"/>
  <c r="D10" i="36"/>
  <c r="F3" i="36"/>
  <c r="D3" i="36"/>
  <c r="F176" i="37"/>
  <c r="D176" i="37"/>
  <c r="F174" i="37"/>
  <c r="D174" i="37"/>
  <c r="F171" i="37"/>
  <c r="D171" i="37"/>
  <c r="F170" i="37"/>
  <c r="D170" i="37"/>
  <c r="F167" i="37"/>
  <c r="D167" i="37"/>
  <c r="F166" i="37"/>
  <c r="D166" i="37"/>
  <c r="F165" i="37"/>
  <c r="D165" i="37"/>
  <c r="F163" i="37"/>
  <c r="D163" i="37"/>
  <c r="F162" i="37"/>
  <c r="D162" i="37"/>
  <c r="F159" i="37"/>
  <c r="D159" i="37"/>
  <c r="F158" i="37"/>
  <c r="D158" i="37"/>
  <c r="F154" i="37"/>
  <c r="D154" i="37"/>
  <c r="F153" i="37"/>
  <c r="D153" i="37"/>
  <c r="F152" i="37"/>
  <c r="D152" i="37"/>
  <c r="F151" i="37"/>
  <c r="D151" i="37"/>
  <c r="F148" i="37"/>
  <c r="D148" i="37"/>
  <c r="F147" i="37"/>
  <c r="D147" i="37"/>
  <c r="F144" i="37"/>
  <c r="D144" i="37"/>
  <c r="F143" i="37"/>
  <c r="D143" i="37"/>
  <c r="E140" i="37"/>
  <c r="F140" i="37" s="1"/>
  <c r="C140" i="37"/>
  <c r="D140" i="37" s="1"/>
  <c r="F139" i="37"/>
  <c r="D139" i="37"/>
  <c r="F129" i="37"/>
  <c r="D129" i="37"/>
  <c r="E127" i="37"/>
  <c r="F127" i="37" s="1"/>
  <c r="C127" i="37"/>
  <c r="D127" i="37" s="1"/>
  <c r="F126" i="37"/>
  <c r="D126" i="37"/>
  <c r="F125" i="37"/>
  <c r="F123" i="37"/>
  <c r="D123" i="37"/>
  <c r="F121" i="37"/>
  <c r="D121" i="37"/>
  <c r="E119" i="37"/>
  <c r="F119" i="37" s="1"/>
  <c r="C119" i="37"/>
  <c r="D119" i="37" s="1"/>
  <c r="F118" i="37"/>
  <c r="D118" i="37"/>
  <c r="E111" i="37"/>
  <c r="F111" i="37" s="1"/>
  <c r="F109" i="37"/>
  <c r="D109" i="37"/>
  <c r="F108" i="37"/>
  <c r="D108" i="37"/>
  <c r="E105" i="37"/>
  <c r="F105" i="37" s="1"/>
  <c r="C105" i="37"/>
  <c r="D105" i="37" s="1"/>
  <c r="F102" i="37"/>
  <c r="D102" i="37"/>
  <c r="F101" i="37"/>
  <c r="D101" i="37"/>
  <c r="E97" i="37"/>
  <c r="F97" i="37" s="1"/>
  <c r="C97" i="37"/>
  <c r="D97" i="37" s="1"/>
  <c r="F96" i="37"/>
  <c r="D96" i="37"/>
  <c r="F95" i="37"/>
  <c r="D95" i="37"/>
  <c r="F94" i="37"/>
  <c r="D94" i="37"/>
  <c r="F93" i="37"/>
  <c r="D93" i="37"/>
  <c r="F92" i="37"/>
  <c r="D92" i="37"/>
  <c r="E89" i="37"/>
  <c r="F89" i="37" s="1"/>
  <c r="C89" i="37"/>
  <c r="D89" i="37" s="1"/>
  <c r="F88" i="37"/>
  <c r="D88" i="37"/>
  <c r="F87" i="37"/>
  <c r="D87" i="37"/>
  <c r="F86" i="37"/>
  <c r="D86" i="37"/>
  <c r="E83" i="37"/>
  <c r="F83" i="37" s="1"/>
  <c r="C83" i="37"/>
  <c r="D83" i="37" s="1"/>
  <c r="F82" i="37"/>
  <c r="D82" i="37"/>
  <c r="F81" i="37"/>
  <c r="D81" i="37"/>
  <c r="F80" i="37"/>
  <c r="D80" i="37"/>
  <c r="F79" i="37"/>
  <c r="D79" i="37"/>
  <c r="F78" i="37"/>
  <c r="D78" i="37"/>
  <c r="E75" i="37"/>
  <c r="F75" i="37" s="1"/>
  <c r="C75" i="37"/>
  <c r="D75" i="37" s="1"/>
  <c r="F74" i="37"/>
  <c r="D74" i="37"/>
  <c r="F73" i="37"/>
  <c r="D73" i="37"/>
  <c r="F72" i="37"/>
  <c r="D72" i="37"/>
  <c r="F71" i="37"/>
  <c r="D71" i="37"/>
  <c r="F70" i="37"/>
  <c r="D70" i="37"/>
  <c r="F64" i="37"/>
  <c r="D64" i="37"/>
  <c r="F57" i="37"/>
  <c r="D57" i="37"/>
  <c r="F56" i="37"/>
  <c r="D56" i="37"/>
  <c r="F55" i="37"/>
  <c r="D55" i="37"/>
  <c r="F54" i="37"/>
  <c r="D54" i="37"/>
  <c r="F44" i="37"/>
  <c r="D44" i="37"/>
  <c r="F43" i="37"/>
  <c r="D43" i="37"/>
  <c r="F41" i="37"/>
  <c r="D41" i="37"/>
  <c r="F40" i="37"/>
  <c r="D40" i="37"/>
  <c r="F39" i="37"/>
  <c r="D39" i="37"/>
  <c r="F38" i="37"/>
  <c r="D38" i="37"/>
  <c r="F37" i="37"/>
  <c r="D37" i="37"/>
  <c r="F30" i="37"/>
  <c r="D30" i="37"/>
  <c r="F29" i="37"/>
  <c r="D29" i="37"/>
  <c r="F28" i="37"/>
  <c r="D28" i="37"/>
  <c r="E24" i="37"/>
  <c r="F24" i="37" s="1"/>
  <c r="C24" i="37"/>
  <c r="D24" i="37" s="1"/>
  <c r="F23" i="37"/>
  <c r="D23" i="37"/>
  <c r="F22" i="37"/>
  <c r="D22" i="37"/>
  <c r="F21" i="37"/>
  <c r="D21" i="37"/>
  <c r="D20" i="37"/>
  <c r="E17" i="37"/>
  <c r="F17" i="37" s="1"/>
  <c r="C17" i="37"/>
  <c r="D17" i="37" s="1"/>
  <c r="F16" i="37"/>
  <c r="D16" i="37"/>
  <c r="F15" i="37"/>
  <c r="D15" i="37"/>
  <c r="F13" i="37"/>
  <c r="D13" i="37"/>
  <c r="F12" i="37"/>
  <c r="D12" i="37"/>
  <c r="E8" i="37"/>
  <c r="F8" i="37" s="1"/>
  <c r="C8" i="37"/>
  <c r="D8" i="37" s="1"/>
  <c r="F7" i="37"/>
  <c r="D7" i="37"/>
  <c r="F6" i="37"/>
  <c r="D6" i="37"/>
  <c r="F5" i="37"/>
  <c r="D5" i="37"/>
  <c r="F4" i="37"/>
  <c r="D4" i="37"/>
  <c r="F3" i="37"/>
  <c r="D3" i="37"/>
  <c r="F103" i="36"/>
  <c r="D103" i="36"/>
  <c r="F102" i="36"/>
  <c r="D102" i="36"/>
  <c r="F99" i="36"/>
  <c r="D99" i="36"/>
  <c r="F98" i="36"/>
  <c r="D98" i="36"/>
  <c r="E97" i="36"/>
  <c r="C97" i="36"/>
  <c r="E95" i="36"/>
  <c r="F95" i="36" s="1"/>
  <c r="C95" i="36"/>
  <c r="D95" i="36" s="1"/>
  <c r="F94" i="36"/>
  <c r="D94" i="36"/>
  <c r="F93" i="36"/>
  <c r="D93" i="36"/>
  <c r="F92" i="36"/>
  <c r="D92" i="36"/>
  <c r="F80" i="36"/>
  <c r="D80" i="36"/>
  <c r="F77" i="36"/>
  <c r="D77" i="36"/>
  <c r="F76" i="36"/>
  <c r="D76" i="36"/>
  <c r="E75" i="36"/>
  <c r="C75" i="36"/>
  <c r="F73" i="36"/>
  <c r="D73" i="36"/>
  <c r="F61" i="36"/>
  <c r="D61" i="36"/>
  <c r="D58" i="36"/>
  <c r="E57" i="36"/>
  <c r="C57" i="36"/>
  <c r="D57" i="36" s="1"/>
  <c r="F56" i="36"/>
  <c r="D56" i="36"/>
  <c r="F53" i="36"/>
  <c r="D53" i="36"/>
  <c r="E52" i="36"/>
  <c r="F52" i="36" s="1"/>
  <c r="C52" i="36"/>
  <c r="D52" i="36" s="1"/>
  <c r="F51" i="36"/>
  <c r="D51" i="36"/>
  <c r="E48" i="36"/>
  <c r="F48" i="36" s="1"/>
  <c r="C48" i="36"/>
  <c r="F47" i="36"/>
  <c r="C47" i="36"/>
  <c r="D47" i="36" s="1"/>
  <c r="F46" i="36"/>
  <c r="D46" i="36"/>
  <c r="F36" i="36"/>
  <c r="D36" i="36"/>
  <c r="E34" i="36"/>
  <c r="F34" i="36" s="1"/>
  <c r="C34" i="36"/>
  <c r="D34" i="36" s="1"/>
  <c r="F33" i="36"/>
  <c r="D33" i="36"/>
  <c r="F32" i="36"/>
  <c r="D32" i="36"/>
  <c r="F29" i="36"/>
  <c r="D29" i="36"/>
  <c r="F28" i="36"/>
  <c r="D28" i="36"/>
  <c r="D27" i="36"/>
  <c r="D26" i="36"/>
  <c r="E25" i="36"/>
  <c r="F25" i="36" s="1"/>
  <c r="C25" i="36"/>
  <c r="D25" i="36" s="1"/>
  <c r="F24" i="36"/>
  <c r="D24" i="36"/>
  <c r="F22" i="36"/>
  <c r="D22" i="36"/>
  <c r="D21" i="36"/>
  <c r="D20" i="36"/>
  <c r="E19" i="36"/>
  <c r="F19" i="36" s="1"/>
  <c r="C19" i="36"/>
  <c r="D19" i="36" s="1"/>
  <c r="F18" i="36"/>
  <c r="D18" i="36"/>
  <c r="E15" i="36"/>
  <c r="F15" i="36" s="1"/>
  <c r="C15" i="36"/>
  <c r="D15" i="36" s="1"/>
  <c r="F14" i="36"/>
  <c r="D14" i="36"/>
  <c r="F13" i="36"/>
  <c r="D13" i="36"/>
  <c r="F8" i="36"/>
  <c r="D8" i="36"/>
  <c r="F7" i="36"/>
  <c r="D7" i="36"/>
  <c r="F6" i="36"/>
  <c r="D6" i="36"/>
  <c r="F5" i="36"/>
  <c r="D5" i="36"/>
  <c r="F4" i="36"/>
  <c r="D4" i="36"/>
  <c r="F2" i="36"/>
  <c r="D2" i="36"/>
  <c r="H99" i="32"/>
  <c r="H100" i="32"/>
  <c r="G100" i="32"/>
  <c r="F100" i="32"/>
  <c r="D100" i="32"/>
  <c r="G99" i="32"/>
  <c r="F99" i="32"/>
  <c r="D99" i="32"/>
  <c r="H92" i="32"/>
  <c r="G92" i="32"/>
  <c r="F92" i="32"/>
  <c r="E92" i="32"/>
  <c r="D92" i="32"/>
  <c r="C92" i="32"/>
  <c r="H91" i="32"/>
  <c r="G91" i="32"/>
  <c r="F91" i="32"/>
  <c r="D91" i="32"/>
  <c r="F42" i="31"/>
  <c r="D42" i="31"/>
  <c r="F41" i="31"/>
  <c r="D41" i="31"/>
  <c r="D97" i="36" l="1"/>
  <c r="C128" i="36"/>
  <c r="D128" i="36" s="1"/>
  <c r="F69" i="36"/>
  <c r="E70" i="36"/>
  <c r="F70" i="36" s="1"/>
  <c r="G70" i="36" s="1"/>
  <c r="H70" i="36" s="1"/>
  <c r="C126" i="36"/>
  <c r="D126" i="36" s="1"/>
  <c r="D75" i="36"/>
  <c r="C127" i="36"/>
  <c r="D127" i="36" s="1"/>
  <c r="F57" i="36"/>
  <c r="E58" i="36"/>
  <c r="F58" i="36" s="1"/>
  <c r="F75" i="36"/>
  <c r="E127" i="36"/>
  <c r="F127" i="36" s="1"/>
  <c r="G127" i="36" s="1"/>
  <c r="H127" i="36" s="1"/>
  <c r="F97" i="36"/>
  <c r="E128" i="36"/>
  <c r="F128" i="36" s="1"/>
  <c r="G128" i="36" s="1"/>
  <c r="H128" i="36" s="1"/>
  <c r="G112" i="36"/>
  <c r="H112" i="36" s="1"/>
  <c r="D114" i="36"/>
  <c r="G114" i="36" s="1"/>
  <c r="H114" i="36" s="1"/>
  <c r="D48" i="36"/>
  <c r="C129" i="36"/>
  <c r="D129" i="36" s="1"/>
  <c r="G111" i="36"/>
  <c r="H111" i="36" s="1"/>
  <c r="G113" i="36"/>
  <c r="H113" i="36" s="1"/>
  <c r="E126" i="36"/>
  <c r="F126" i="36" s="1"/>
  <c r="G126" i="36" s="1"/>
  <c r="H126" i="36" s="1"/>
  <c r="F133" i="17"/>
  <c r="G133" i="17" s="1"/>
  <c r="H133" i="17" s="1"/>
  <c r="E134" i="17"/>
  <c r="F134" i="17" s="1"/>
  <c r="G134" i="17" s="1"/>
  <c r="H134" i="17" s="1"/>
  <c r="F167" i="13"/>
  <c r="G167" i="13" s="1"/>
  <c r="H167" i="13" s="1"/>
  <c r="E168" i="13"/>
  <c r="G175" i="37"/>
  <c r="H175" i="37" s="1"/>
  <c r="G186" i="37"/>
  <c r="H186" i="37" s="1"/>
  <c r="G183" i="37"/>
  <c r="H183" i="37" s="1"/>
  <c r="G185" i="37"/>
  <c r="H185" i="37" s="1"/>
  <c r="G113" i="7"/>
  <c r="H113" i="7" s="1"/>
  <c r="G50" i="6"/>
  <c r="H50" i="6" s="1"/>
  <c r="G32" i="6"/>
  <c r="H32" i="6" s="1"/>
  <c r="G56" i="6"/>
  <c r="H56" i="6" s="1"/>
  <c r="G88" i="6"/>
  <c r="G89" i="6" s="1"/>
  <c r="H87" i="6"/>
  <c r="H88" i="6" s="1"/>
  <c r="H89" i="6" s="1"/>
  <c r="G49" i="6"/>
  <c r="H49" i="6" s="1"/>
  <c r="G96" i="36"/>
  <c r="H96" i="36" s="1"/>
  <c r="G88" i="36"/>
  <c r="H88" i="36" s="1"/>
  <c r="G86" i="36"/>
  <c r="H86" i="36" s="1"/>
  <c r="G135" i="37"/>
  <c r="H135" i="37" s="1"/>
  <c r="G133" i="37"/>
  <c r="H133" i="37" s="1"/>
  <c r="G164" i="37"/>
  <c r="H164" i="37" s="1"/>
  <c r="G89" i="36"/>
  <c r="H89" i="36" s="1"/>
  <c r="G87" i="36"/>
  <c r="H87" i="36" s="1"/>
  <c r="G84" i="36"/>
  <c r="H84" i="36" s="1"/>
  <c r="G83" i="36"/>
  <c r="H83" i="36" s="1"/>
  <c r="G85" i="36"/>
  <c r="H85" i="36" s="1"/>
  <c r="G82" i="36"/>
  <c r="H82" i="36" s="1"/>
  <c r="G74" i="36"/>
  <c r="H74" i="36" s="1"/>
  <c r="G63" i="36"/>
  <c r="H63" i="36" s="1"/>
  <c r="G66" i="36"/>
  <c r="H66" i="36" s="1"/>
  <c r="G65" i="36"/>
  <c r="H65" i="36" s="1"/>
  <c r="G132" i="37"/>
  <c r="H132" i="37" s="1"/>
  <c r="G134" i="37"/>
  <c r="H134" i="37" s="1"/>
  <c r="G136" i="37"/>
  <c r="H136" i="37" s="1"/>
  <c r="G114" i="37"/>
  <c r="H114" i="37" s="1"/>
  <c r="G68" i="36"/>
  <c r="H68" i="36" s="1"/>
  <c r="G67" i="36"/>
  <c r="H67" i="36" s="1"/>
  <c r="G64" i="36"/>
  <c r="H64" i="36" s="1"/>
  <c r="F42" i="36"/>
  <c r="G42" i="36" s="1"/>
  <c r="H42" i="36" s="1"/>
  <c r="G62" i="36"/>
  <c r="H62" i="36" s="1"/>
  <c r="G12" i="36"/>
  <c r="H12" i="36" s="1"/>
  <c r="G69" i="36"/>
  <c r="H69" i="36" s="1"/>
  <c r="G40" i="36"/>
  <c r="H40" i="36" s="1"/>
  <c r="G41" i="36"/>
  <c r="H41" i="36" s="1"/>
  <c r="G39" i="36"/>
  <c r="H39" i="36" s="1"/>
  <c r="G11" i="36"/>
  <c r="H11" i="36" s="1"/>
  <c r="G23" i="36"/>
  <c r="H23" i="36" s="1"/>
  <c r="G110" i="37"/>
  <c r="H110" i="37" s="1"/>
  <c r="G115" i="37"/>
  <c r="H115" i="37" s="1"/>
  <c r="G62" i="37"/>
  <c r="H62" i="37" s="1"/>
  <c r="G50" i="37"/>
  <c r="H50" i="37" s="1"/>
  <c r="G65" i="37"/>
  <c r="H65" i="37" s="1"/>
  <c r="G66" i="37"/>
  <c r="H66" i="37" s="1"/>
  <c r="G58" i="37"/>
  <c r="H58" i="37" s="1"/>
  <c r="G63" i="37"/>
  <c r="H63" i="37" s="1"/>
  <c r="G51" i="37"/>
  <c r="H51" i="37" s="1"/>
  <c r="G100" i="37"/>
  <c r="H100" i="37" s="1"/>
  <c r="G45" i="37"/>
  <c r="H45" i="37" s="1"/>
  <c r="G46" i="37"/>
  <c r="H46" i="37" s="1"/>
  <c r="G32" i="37"/>
  <c r="H32" i="37" s="1"/>
  <c r="G104" i="37"/>
  <c r="H104" i="37" s="1"/>
  <c r="G103" i="37"/>
  <c r="H103" i="37" s="1"/>
  <c r="G33" i="37"/>
  <c r="H33" i="37" s="1"/>
  <c r="G14" i="37"/>
  <c r="H14" i="37" s="1"/>
  <c r="G86" i="37"/>
  <c r="H86" i="37" s="1"/>
  <c r="G88" i="37"/>
  <c r="H88" i="37" s="1"/>
  <c r="G171" i="37"/>
  <c r="H171" i="37" s="1"/>
  <c r="G118" i="37"/>
  <c r="H118" i="37" s="1"/>
  <c r="G95" i="37"/>
  <c r="H95" i="37" s="1"/>
  <c r="G97" i="37"/>
  <c r="H97" i="37" s="1"/>
  <c r="G108" i="37"/>
  <c r="H108" i="37" s="1"/>
  <c r="G87" i="37"/>
  <c r="H87" i="37" s="1"/>
  <c r="G28" i="37"/>
  <c r="H28" i="37" s="1"/>
  <c r="G21" i="37"/>
  <c r="H21" i="37" s="1"/>
  <c r="G123" i="37"/>
  <c r="H123" i="37" s="1"/>
  <c r="G148" i="37"/>
  <c r="H148" i="37" s="1"/>
  <c r="G152" i="37"/>
  <c r="H152" i="37" s="1"/>
  <c r="G17" i="37"/>
  <c r="H17" i="37" s="1"/>
  <c r="G158" i="37"/>
  <c r="H158" i="37" s="1"/>
  <c r="G165" i="37"/>
  <c r="H165" i="37" s="1"/>
  <c r="G12" i="37"/>
  <c r="H12" i="37" s="1"/>
  <c r="G15" i="37"/>
  <c r="H15" i="37" s="1"/>
  <c r="G16" i="37"/>
  <c r="H16" i="37" s="1"/>
  <c r="G64" i="37"/>
  <c r="H64" i="37" s="1"/>
  <c r="G140" i="37"/>
  <c r="H140" i="37" s="1"/>
  <c r="G163" i="37"/>
  <c r="H163" i="37" s="1"/>
  <c r="G147" i="37"/>
  <c r="H147" i="37" s="1"/>
  <c r="G153" i="37"/>
  <c r="H153" i="37" s="1"/>
  <c r="G166" i="37"/>
  <c r="H166" i="37" s="1"/>
  <c r="G67" i="37"/>
  <c r="H67" i="37" s="1"/>
  <c r="G75" i="37"/>
  <c r="H75" i="37" s="1"/>
  <c r="G79" i="37"/>
  <c r="H79" i="37" s="1"/>
  <c r="G81" i="37"/>
  <c r="H81" i="37" s="1"/>
  <c r="G174" i="37"/>
  <c r="H174" i="37" s="1"/>
  <c r="G47" i="37"/>
  <c r="H47" i="37" s="1"/>
  <c r="G37" i="37"/>
  <c r="H37" i="37" s="1"/>
  <c r="G39" i="37"/>
  <c r="H39" i="37" s="1"/>
  <c r="G41" i="37"/>
  <c r="H41" i="37" s="1"/>
  <c r="G44" i="37"/>
  <c r="H44" i="37" s="1"/>
  <c r="G82" i="37"/>
  <c r="H82" i="37" s="1"/>
  <c r="G89" i="37"/>
  <c r="H89" i="37" s="1"/>
  <c r="G93" i="37"/>
  <c r="H93" i="37" s="1"/>
  <c r="G119" i="37"/>
  <c r="H119" i="37" s="1"/>
  <c r="G121" i="37"/>
  <c r="H121" i="37" s="1"/>
  <c r="G125" i="37"/>
  <c r="H125" i="37" s="1"/>
  <c r="G5" i="37"/>
  <c r="H5" i="37" s="1"/>
  <c r="G3" i="37"/>
  <c r="H3" i="37" s="1"/>
  <c r="G3" i="36"/>
  <c r="H3" i="36" s="1"/>
  <c r="G10" i="36"/>
  <c r="H10" i="36" s="1"/>
  <c r="G9" i="36"/>
  <c r="H9" i="36" s="1"/>
  <c r="G61" i="36"/>
  <c r="H61" i="36" s="1"/>
  <c r="G29" i="36"/>
  <c r="H29" i="36" s="1"/>
  <c r="G51" i="36"/>
  <c r="H51" i="36" s="1"/>
  <c r="G94" i="36"/>
  <c r="H94" i="36" s="1"/>
  <c r="G102" i="36"/>
  <c r="H102" i="36" s="1"/>
  <c r="G22" i="36"/>
  <c r="H22" i="36" s="1"/>
  <c r="G53" i="36"/>
  <c r="H53" i="36" s="1"/>
  <c r="G76" i="36"/>
  <c r="H76" i="36" s="1"/>
  <c r="G92" i="36"/>
  <c r="H92" i="36" s="1"/>
  <c r="G98" i="36"/>
  <c r="H98" i="36" s="1"/>
  <c r="G56" i="36"/>
  <c r="H56" i="36" s="1"/>
  <c r="G73" i="36"/>
  <c r="H73" i="36" s="1"/>
  <c r="G32" i="36"/>
  <c r="H32" i="36" s="1"/>
  <c r="G99" i="36"/>
  <c r="H99" i="36" s="1"/>
  <c r="G24" i="36"/>
  <c r="H24" i="36" s="1"/>
  <c r="G6" i="36"/>
  <c r="H6" i="36" s="1"/>
  <c r="G14" i="36"/>
  <c r="H14" i="36" s="1"/>
  <c r="G18" i="36"/>
  <c r="H18" i="36" s="1"/>
  <c r="G52" i="36"/>
  <c r="H52" i="36" s="1"/>
  <c r="G15" i="36"/>
  <c r="H15" i="36" s="1"/>
  <c r="E10" i="1" s="1"/>
  <c r="G2" i="36"/>
  <c r="H2" i="36" s="1"/>
  <c r="G4" i="36"/>
  <c r="H4" i="36" s="1"/>
  <c r="G5" i="36"/>
  <c r="H5" i="36" s="1"/>
  <c r="G7" i="36"/>
  <c r="H7" i="36" s="1"/>
  <c r="G8" i="36"/>
  <c r="H8" i="36" s="1"/>
  <c r="G13" i="36"/>
  <c r="H13" i="36" s="1"/>
  <c r="G28" i="36"/>
  <c r="H28" i="36" s="1"/>
  <c r="G33" i="36"/>
  <c r="H33" i="36" s="1"/>
  <c r="G58" i="36"/>
  <c r="H58" i="36" s="1"/>
  <c r="G25" i="36"/>
  <c r="H25" i="36" s="1"/>
  <c r="G10" i="1" s="1"/>
  <c r="G34" i="36"/>
  <c r="H34" i="36" s="1"/>
  <c r="G93" i="36"/>
  <c r="H93" i="36" s="1"/>
  <c r="G103" i="36"/>
  <c r="H103" i="36" s="1"/>
  <c r="G48" i="36"/>
  <c r="H48" i="36" s="1"/>
  <c r="G80" i="36"/>
  <c r="H80" i="36" s="1"/>
  <c r="G46" i="36"/>
  <c r="H46" i="36" s="1"/>
  <c r="G75" i="36"/>
  <c r="H75" i="36" s="1"/>
  <c r="G77" i="36"/>
  <c r="H77" i="36" s="1"/>
  <c r="G95" i="36"/>
  <c r="H95" i="36" s="1"/>
  <c r="G23" i="37"/>
  <c r="H23" i="37" s="1"/>
  <c r="G29" i="37"/>
  <c r="H29" i="37" s="1"/>
  <c r="G54" i="37"/>
  <c r="H54" i="37" s="1"/>
  <c r="G56" i="37"/>
  <c r="H56" i="37" s="1"/>
  <c r="G70" i="37"/>
  <c r="H70" i="37" s="1"/>
  <c r="G72" i="37"/>
  <c r="H72" i="37" s="1"/>
  <c r="G74" i="37"/>
  <c r="H74" i="37" s="1"/>
  <c r="G102" i="37"/>
  <c r="H102" i="37" s="1"/>
  <c r="G129" i="37"/>
  <c r="H129" i="37" s="1"/>
  <c r="G154" i="37"/>
  <c r="H154" i="37" s="1"/>
  <c r="G8" i="37"/>
  <c r="H8" i="37" s="1"/>
  <c r="G22" i="37"/>
  <c r="H22" i="37" s="1"/>
  <c r="G30" i="37"/>
  <c r="H30" i="37" s="1"/>
  <c r="G55" i="37"/>
  <c r="H55" i="37" s="1"/>
  <c r="G57" i="37"/>
  <c r="H57" i="37" s="1"/>
  <c r="G71" i="37"/>
  <c r="H71" i="37" s="1"/>
  <c r="G73" i="37"/>
  <c r="H73" i="37" s="1"/>
  <c r="G101" i="37"/>
  <c r="H101" i="37" s="1"/>
  <c r="G139" i="37"/>
  <c r="H139" i="37" s="1"/>
  <c r="G162" i="37"/>
  <c r="H162" i="37" s="1"/>
  <c r="G167" i="37"/>
  <c r="H167" i="37" s="1"/>
  <c r="G170" i="37"/>
  <c r="H170" i="37" s="1"/>
  <c r="G59" i="37"/>
  <c r="H59" i="37" s="1"/>
  <c r="G111" i="37"/>
  <c r="H111" i="37" s="1"/>
  <c r="G4" i="37"/>
  <c r="H4" i="37" s="1"/>
  <c r="G6" i="37"/>
  <c r="H6" i="37" s="1"/>
  <c r="G7" i="37"/>
  <c r="H7" i="37" s="1"/>
  <c r="G13" i="37"/>
  <c r="H13" i="37" s="1"/>
  <c r="G34" i="37"/>
  <c r="H34" i="37" s="1"/>
  <c r="G38" i="37"/>
  <c r="H38" i="37" s="1"/>
  <c r="G40" i="37"/>
  <c r="H40" i="37" s="1"/>
  <c r="G43" i="37"/>
  <c r="H43" i="37" s="1"/>
  <c r="G78" i="37"/>
  <c r="H78" i="37" s="1"/>
  <c r="G80" i="37"/>
  <c r="H80" i="37" s="1"/>
  <c r="G96" i="37"/>
  <c r="H96" i="37" s="1"/>
  <c r="G105" i="37"/>
  <c r="H105" i="37" s="1"/>
  <c r="G109" i="37"/>
  <c r="H109" i="37" s="1"/>
  <c r="G126" i="37"/>
  <c r="H126" i="37" s="1"/>
  <c r="G159" i="37"/>
  <c r="H159" i="37" s="1"/>
  <c r="G92" i="37"/>
  <c r="H92" i="37" s="1"/>
  <c r="G94" i="37"/>
  <c r="H94" i="37" s="1"/>
  <c r="G127" i="37"/>
  <c r="H127" i="37" s="1"/>
  <c r="G143" i="37"/>
  <c r="H143" i="37" s="1"/>
  <c r="G151" i="37"/>
  <c r="H151" i="37" s="1"/>
  <c r="G155" i="37"/>
  <c r="H155" i="37" s="1"/>
  <c r="G176" i="37"/>
  <c r="H176" i="37" s="1"/>
  <c r="G83" i="37"/>
  <c r="H83" i="37" s="1"/>
  <c r="G24" i="37"/>
  <c r="H24" i="37" s="1"/>
  <c r="G144" i="37"/>
  <c r="H144" i="37" s="1"/>
  <c r="G97" i="36"/>
  <c r="H97" i="36" s="1"/>
  <c r="G19" i="36"/>
  <c r="H19" i="36" s="1"/>
  <c r="F10" i="1" s="1"/>
  <c r="G36" i="36"/>
  <c r="H36" i="36" s="1"/>
  <c r="H10" i="1" s="1"/>
  <c r="G47" i="36"/>
  <c r="H47" i="36" s="1"/>
  <c r="G57" i="36"/>
  <c r="H57" i="36" s="1"/>
  <c r="G42" i="31"/>
  <c r="H42" i="31" s="1"/>
  <c r="G41" i="31"/>
  <c r="H41" i="31" s="1"/>
  <c r="E169" i="13" l="1"/>
  <c r="F168" i="13"/>
  <c r="G168" i="13" s="1"/>
  <c r="H168" i="13" s="1"/>
  <c r="E40" i="31"/>
  <c r="F40" i="31" s="1"/>
  <c r="C40" i="31"/>
  <c r="D40" i="31" s="1"/>
  <c r="F39" i="31"/>
  <c r="D39" i="31"/>
  <c r="F34" i="31"/>
  <c r="E35" i="31"/>
  <c r="F35" i="31" s="1"/>
  <c r="C35" i="31"/>
  <c r="D35" i="31" s="1"/>
  <c r="E78" i="32"/>
  <c r="C78" i="32"/>
  <c r="E26" i="31"/>
  <c r="C26" i="31"/>
  <c r="E170" i="13" l="1"/>
  <c r="F169" i="13"/>
  <c r="G169" i="13" s="1"/>
  <c r="H169" i="13" s="1"/>
  <c r="G39" i="31"/>
  <c r="H39" i="31" s="1"/>
  <c r="G40" i="31"/>
  <c r="H40" i="31" s="1"/>
  <c r="F36" i="31"/>
  <c r="D36" i="31"/>
  <c r="G35" i="31"/>
  <c r="H35" i="31" s="1"/>
  <c r="F48" i="32"/>
  <c r="D48" i="32"/>
  <c r="F30" i="32"/>
  <c r="D30" i="32"/>
  <c r="F102" i="32"/>
  <c r="D102" i="32"/>
  <c r="F101" i="32"/>
  <c r="D101" i="32"/>
  <c r="F96" i="32"/>
  <c r="D96" i="32"/>
  <c r="F95" i="32"/>
  <c r="D95" i="32"/>
  <c r="F88" i="32"/>
  <c r="D88" i="32"/>
  <c r="F85" i="32"/>
  <c r="D85" i="32"/>
  <c r="F84" i="32"/>
  <c r="D84" i="32"/>
  <c r="F83" i="32"/>
  <c r="D83" i="32"/>
  <c r="F82" i="32"/>
  <c r="D82" i="32"/>
  <c r="F81" i="32"/>
  <c r="D81" i="32"/>
  <c r="F78" i="32"/>
  <c r="D78" i="32"/>
  <c r="F77" i="32"/>
  <c r="D77" i="32"/>
  <c r="F76" i="32"/>
  <c r="D76" i="32"/>
  <c r="F75" i="32"/>
  <c r="D75" i="32"/>
  <c r="F72" i="32"/>
  <c r="D72" i="32"/>
  <c r="E70" i="32"/>
  <c r="F70" i="32" s="1"/>
  <c r="C70" i="32"/>
  <c r="D70" i="32" s="1"/>
  <c r="F69" i="32"/>
  <c r="D69" i="32"/>
  <c r="F67" i="32"/>
  <c r="D67" i="32"/>
  <c r="F65" i="32"/>
  <c r="D65" i="32"/>
  <c r="E63" i="32"/>
  <c r="F63" i="32" s="1"/>
  <c r="C63" i="32"/>
  <c r="D63" i="32" s="1"/>
  <c r="F62" i="32"/>
  <c r="D62" i="32"/>
  <c r="E59" i="32"/>
  <c r="F59" i="32" s="1"/>
  <c r="C59" i="32"/>
  <c r="D59" i="32" s="1"/>
  <c r="F58" i="32"/>
  <c r="D58" i="32"/>
  <c r="F57" i="32"/>
  <c r="D57" i="32"/>
  <c r="F56" i="32"/>
  <c r="D56" i="32"/>
  <c r="F55" i="32"/>
  <c r="D55" i="32"/>
  <c r="F54" i="32"/>
  <c r="D54" i="32"/>
  <c r="F53" i="32"/>
  <c r="D53" i="32"/>
  <c r="E50" i="32"/>
  <c r="F50" i="32" s="1"/>
  <c r="C50" i="32"/>
  <c r="D50" i="32" s="1"/>
  <c r="F49" i="32"/>
  <c r="D49" i="32"/>
  <c r="F47" i="32"/>
  <c r="D47" i="32"/>
  <c r="F46" i="32"/>
  <c r="D46" i="32"/>
  <c r="F45" i="32"/>
  <c r="D45" i="32"/>
  <c r="F44" i="32"/>
  <c r="D44" i="32"/>
  <c r="E41" i="32"/>
  <c r="F41" i="32" s="1"/>
  <c r="C41" i="32"/>
  <c r="D41" i="32" s="1"/>
  <c r="F40" i="32"/>
  <c r="D40" i="32"/>
  <c r="F39" i="32"/>
  <c r="D39" i="32"/>
  <c r="F38" i="32"/>
  <c r="D38" i="32"/>
  <c r="F37" i="32"/>
  <c r="D37" i="32"/>
  <c r="F36" i="32"/>
  <c r="D36" i="32"/>
  <c r="F35" i="32"/>
  <c r="D35" i="32"/>
  <c r="E32" i="32"/>
  <c r="F32" i="32" s="1"/>
  <c r="C32" i="32"/>
  <c r="D32" i="32" s="1"/>
  <c r="F31" i="32"/>
  <c r="D31" i="32"/>
  <c r="F29" i="32"/>
  <c r="D29" i="32"/>
  <c r="F28" i="32"/>
  <c r="D28" i="32"/>
  <c r="F27" i="32"/>
  <c r="D27" i="32"/>
  <c r="F26" i="32"/>
  <c r="D26" i="32"/>
  <c r="E23" i="32"/>
  <c r="F23" i="32" s="1"/>
  <c r="C23" i="32"/>
  <c r="D23" i="32" s="1"/>
  <c r="F22" i="32"/>
  <c r="D22" i="32"/>
  <c r="F21" i="32"/>
  <c r="D21" i="32"/>
  <c r="F20" i="32"/>
  <c r="D20" i="32"/>
  <c r="F19" i="32"/>
  <c r="D19" i="32"/>
  <c r="E16" i="32"/>
  <c r="F16" i="32" s="1"/>
  <c r="C16" i="32"/>
  <c r="D16" i="32" s="1"/>
  <c r="F15" i="32"/>
  <c r="D15" i="32"/>
  <c r="F14" i="32"/>
  <c r="D14" i="32"/>
  <c r="F13" i="32"/>
  <c r="D13" i="32"/>
  <c r="F12" i="32"/>
  <c r="D12" i="32"/>
  <c r="E9" i="32"/>
  <c r="F9" i="32" s="1"/>
  <c r="C9" i="32"/>
  <c r="D9" i="32" s="1"/>
  <c r="F8" i="32"/>
  <c r="D8" i="32"/>
  <c r="F7" i="32"/>
  <c r="D7" i="32"/>
  <c r="F6" i="32"/>
  <c r="D6" i="32"/>
  <c r="F5" i="32"/>
  <c r="D5" i="32"/>
  <c r="F4" i="32"/>
  <c r="D4" i="32"/>
  <c r="F3" i="32"/>
  <c r="D3" i="32"/>
  <c r="F56" i="31"/>
  <c r="D56" i="31"/>
  <c r="F55" i="31"/>
  <c r="D55" i="31"/>
  <c r="E54" i="31"/>
  <c r="F54" i="31" s="1"/>
  <c r="C54" i="31"/>
  <c r="D54" i="31" s="1"/>
  <c r="F53" i="31"/>
  <c r="D53" i="31"/>
  <c r="F50" i="31"/>
  <c r="D50" i="31"/>
  <c r="F49" i="31"/>
  <c r="D49" i="31"/>
  <c r="E48" i="31"/>
  <c r="F48" i="31" s="1"/>
  <c r="C48" i="31"/>
  <c r="D48" i="31" s="1"/>
  <c r="F47" i="31"/>
  <c r="D47" i="31"/>
  <c r="E46" i="31"/>
  <c r="C46" i="31"/>
  <c r="F45" i="31"/>
  <c r="D45" i="31"/>
  <c r="D34" i="31"/>
  <c r="E31" i="31"/>
  <c r="F31" i="31" s="1"/>
  <c r="C31" i="31"/>
  <c r="D31" i="31" s="1"/>
  <c r="F26" i="31"/>
  <c r="D26" i="31"/>
  <c r="F25" i="31"/>
  <c r="D25" i="31"/>
  <c r="F22" i="31"/>
  <c r="D22" i="31"/>
  <c r="E20" i="31"/>
  <c r="F20" i="31" s="1"/>
  <c r="C20" i="31"/>
  <c r="D20" i="31" s="1"/>
  <c r="F19" i="31"/>
  <c r="D19" i="31"/>
  <c r="E16" i="31"/>
  <c r="F16" i="31" s="1"/>
  <c r="C16" i="31"/>
  <c r="D16" i="31" s="1"/>
  <c r="F15" i="31"/>
  <c r="D15" i="31"/>
  <c r="F14" i="31"/>
  <c r="D14" i="31"/>
  <c r="D13" i="31"/>
  <c r="D12" i="31"/>
  <c r="E11" i="31"/>
  <c r="F11" i="31" s="1"/>
  <c r="C11" i="31"/>
  <c r="D11" i="31" s="1"/>
  <c r="F10" i="31"/>
  <c r="D10" i="31"/>
  <c r="E7" i="31"/>
  <c r="F7" i="31" s="1"/>
  <c r="C7" i="31"/>
  <c r="D7" i="31" s="1"/>
  <c r="F6" i="31"/>
  <c r="D6" i="31"/>
  <c r="F5" i="31"/>
  <c r="D5" i="31"/>
  <c r="F4" i="31"/>
  <c r="D4" i="31"/>
  <c r="F3" i="31"/>
  <c r="D3" i="31"/>
  <c r="F2" i="31"/>
  <c r="D2" i="31"/>
  <c r="E118" i="4"/>
  <c r="F118" i="4" s="1"/>
  <c r="C118" i="4"/>
  <c r="D117" i="4"/>
  <c r="F117" i="4"/>
  <c r="D118" i="4"/>
  <c r="D119" i="4"/>
  <c r="F119" i="4"/>
  <c r="D120" i="4"/>
  <c r="G120" i="4" s="1"/>
  <c r="H120" i="4" s="1"/>
  <c r="F120" i="4"/>
  <c r="D121" i="4"/>
  <c r="F121" i="4"/>
  <c r="D122" i="4"/>
  <c r="G122" i="4" s="1"/>
  <c r="H122" i="4" s="1"/>
  <c r="F122" i="4"/>
  <c r="E112" i="4"/>
  <c r="C112" i="4"/>
  <c r="E106" i="4"/>
  <c r="C106" i="4"/>
  <c r="E104" i="4"/>
  <c r="C104" i="4"/>
  <c r="G93" i="4"/>
  <c r="H93" i="4" s="1"/>
  <c r="F93" i="4"/>
  <c r="D93" i="4"/>
  <c r="C93" i="4"/>
  <c r="E89" i="4"/>
  <c r="C89" i="4"/>
  <c r="E88" i="4"/>
  <c r="C88" i="4"/>
  <c r="F194" i="5"/>
  <c r="F195" i="5"/>
  <c r="F198" i="5"/>
  <c r="F199" i="5"/>
  <c r="F200" i="5"/>
  <c r="F201" i="5"/>
  <c r="F202" i="5"/>
  <c r="F203" i="5"/>
  <c r="G203" i="5" s="1"/>
  <c r="H203" i="5" s="1"/>
  <c r="F204" i="5"/>
  <c r="F205" i="5"/>
  <c r="F206" i="5"/>
  <c r="F209" i="5"/>
  <c r="F210" i="5"/>
  <c r="F213" i="5"/>
  <c r="F214" i="5"/>
  <c r="F217" i="5"/>
  <c r="F218" i="5"/>
  <c r="D194" i="5"/>
  <c r="D195" i="5"/>
  <c r="D198" i="5"/>
  <c r="D199" i="5"/>
  <c r="D200" i="5"/>
  <c r="G200" i="5" s="1"/>
  <c r="H200" i="5" s="1"/>
  <c r="D201" i="5"/>
  <c r="D202" i="5"/>
  <c r="D203" i="5"/>
  <c r="D204" i="5"/>
  <c r="D205" i="5"/>
  <c r="D206" i="5"/>
  <c r="D209" i="5"/>
  <c r="D210" i="5"/>
  <c r="D213" i="5"/>
  <c r="G213" i="5" s="1"/>
  <c r="H213" i="5" s="1"/>
  <c r="D214" i="5"/>
  <c r="D217" i="5"/>
  <c r="G217" i="5" s="1"/>
  <c r="H217" i="5" s="1"/>
  <c r="D218" i="5"/>
  <c r="G218" i="5" s="1"/>
  <c r="H218" i="5" s="1"/>
  <c r="G194" i="5"/>
  <c r="H194" i="5" s="1"/>
  <c r="G202" i="5"/>
  <c r="H202" i="5" s="1"/>
  <c r="E83" i="4"/>
  <c r="C83" i="4"/>
  <c r="G92" i="4"/>
  <c r="H92" i="4" s="1"/>
  <c r="H82" i="4"/>
  <c r="G82" i="4"/>
  <c r="F83" i="4"/>
  <c r="F84" i="4"/>
  <c r="F87" i="4"/>
  <c r="F88" i="4"/>
  <c r="F89" i="4"/>
  <c r="F92" i="4"/>
  <c r="F94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82" i="4"/>
  <c r="D83" i="4"/>
  <c r="D84" i="4"/>
  <c r="D87" i="4"/>
  <c r="G87" i="4" s="1"/>
  <c r="H87" i="4" s="1"/>
  <c r="D88" i="4"/>
  <c r="G88" i="4" s="1"/>
  <c r="H88" i="4" s="1"/>
  <c r="D89" i="4"/>
  <c r="D92" i="4"/>
  <c r="D94" i="4"/>
  <c r="G94" i="4" s="1"/>
  <c r="H94" i="4" s="1"/>
  <c r="D97" i="4"/>
  <c r="D98" i="4"/>
  <c r="D99" i="4"/>
  <c r="D100" i="4"/>
  <c r="D101" i="4"/>
  <c r="D102" i="4"/>
  <c r="G102" i="4" s="1"/>
  <c r="H102" i="4" s="1"/>
  <c r="D103" i="4"/>
  <c r="D104" i="4"/>
  <c r="D105" i="4"/>
  <c r="G105" i="4" s="1"/>
  <c r="H105" i="4" s="1"/>
  <c r="D106" i="4"/>
  <c r="D107" i="4"/>
  <c r="D108" i="4"/>
  <c r="D109" i="4"/>
  <c r="D110" i="4"/>
  <c r="G110" i="4" s="1"/>
  <c r="H110" i="4" s="1"/>
  <c r="D111" i="4"/>
  <c r="D112" i="4"/>
  <c r="D113" i="4"/>
  <c r="D114" i="4"/>
  <c r="D82" i="4"/>
  <c r="F191" i="5"/>
  <c r="G191" i="5"/>
  <c r="H191" i="5" s="1"/>
  <c r="F190" i="5"/>
  <c r="G190" i="5" s="1"/>
  <c r="H190" i="5" s="1"/>
  <c r="F189" i="5"/>
  <c r="F79" i="4"/>
  <c r="E79" i="4"/>
  <c r="D79" i="4"/>
  <c r="C79" i="4"/>
  <c r="F78" i="4"/>
  <c r="E78" i="4"/>
  <c r="D78" i="4"/>
  <c r="C78" i="4"/>
  <c r="E74" i="4"/>
  <c r="C74" i="4"/>
  <c r="E73" i="4"/>
  <c r="C73" i="4"/>
  <c r="E67" i="4"/>
  <c r="C67" i="4"/>
  <c r="E160" i="5"/>
  <c r="C160" i="5"/>
  <c r="E56" i="4"/>
  <c r="C56" i="4"/>
  <c r="E51" i="4"/>
  <c r="C51" i="4"/>
  <c r="E49" i="4"/>
  <c r="C49" i="4"/>
  <c r="E152" i="5"/>
  <c r="C152" i="5"/>
  <c r="E43" i="4"/>
  <c r="C43" i="4"/>
  <c r="F38" i="4"/>
  <c r="G38" i="4" s="1"/>
  <c r="H38" i="4" s="1"/>
  <c r="D38" i="4"/>
  <c r="C38" i="4"/>
  <c r="E148" i="5"/>
  <c r="C148" i="5"/>
  <c r="D148" i="5" s="1"/>
  <c r="E39" i="4"/>
  <c r="F39" i="4" s="1"/>
  <c r="C39" i="4"/>
  <c r="E142" i="5"/>
  <c r="C142" i="5"/>
  <c r="D142" i="5" s="1"/>
  <c r="E125" i="5"/>
  <c r="F125" i="5" s="1"/>
  <c r="C125" i="5"/>
  <c r="D125" i="5" s="1"/>
  <c r="F124" i="5"/>
  <c r="G124" i="5" s="1"/>
  <c r="H124" i="5" s="1"/>
  <c r="D124" i="5"/>
  <c r="F123" i="5"/>
  <c r="D123" i="5"/>
  <c r="D4" i="5"/>
  <c r="D5" i="5"/>
  <c r="D6" i="5"/>
  <c r="D7" i="5"/>
  <c r="D8" i="5"/>
  <c r="D10" i="5"/>
  <c r="D11" i="5"/>
  <c r="D15" i="5"/>
  <c r="D20" i="5"/>
  <c r="D21" i="5"/>
  <c r="D22" i="5"/>
  <c r="D24" i="5"/>
  <c r="D25" i="5"/>
  <c r="D29" i="5"/>
  <c r="D30" i="5"/>
  <c r="D31" i="5"/>
  <c r="D32" i="5"/>
  <c r="D34" i="5"/>
  <c r="D35" i="5"/>
  <c r="D39" i="5"/>
  <c r="D40" i="5"/>
  <c r="D45" i="5"/>
  <c r="D46" i="5"/>
  <c r="D47" i="5"/>
  <c r="D48" i="5"/>
  <c r="D50" i="5"/>
  <c r="D51" i="5"/>
  <c r="D55" i="5"/>
  <c r="D56" i="5"/>
  <c r="D57" i="5"/>
  <c r="D58" i="5"/>
  <c r="D59" i="5"/>
  <c r="D61" i="5"/>
  <c r="D62" i="5"/>
  <c r="D66" i="5"/>
  <c r="D67" i="5"/>
  <c r="D68" i="5"/>
  <c r="D69" i="5"/>
  <c r="D73" i="5"/>
  <c r="D74" i="5"/>
  <c r="D75" i="5"/>
  <c r="D76" i="5"/>
  <c r="D77" i="5"/>
  <c r="D81" i="5"/>
  <c r="D82" i="5"/>
  <c r="D83" i="5"/>
  <c r="D84" i="5"/>
  <c r="D85" i="5"/>
  <c r="D89" i="5"/>
  <c r="D90" i="5"/>
  <c r="D91" i="5"/>
  <c r="D92" i="5"/>
  <c r="D93" i="5"/>
  <c r="D97" i="5"/>
  <c r="D98" i="5"/>
  <c r="D99" i="5"/>
  <c r="D100" i="5"/>
  <c r="D101" i="5"/>
  <c r="D102" i="5"/>
  <c r="D106" i="5"/>
  <c r="D107" i="5"/>
  <c r="D108" i="5"/>
  <c r="D109" i="5"/>
  <c r="D110" i="5"/>
  <c r="D114" i="5"/>
  <c r="D115" i="5"/>
  <c r="D116" i="5"/>
  <c r="D117" i="5"/>
  <c r="D118" i="5"/>
  <c r="D119" i="5"/>
  <c r="D128" i="5"/>
  <c r="D129" i="5"/>
  <c r="D130" i="5"/>
  <c r="D131" i="5"/>
  <c r="D134" i="5"/>
  <c r="D136" i="5"/>
  <c r="D138" i="5"/>
  <c r="D140" i="5"/>
  <c r="D141" i="5"/>
  <c r="D144" i="5"/>
  <c r="D147" i="5"/>
  <c r="D151" i="5"/>
  <c r="D152" i="5"/>
  <c r="D155" i="5"/>
  <c r="D156" i="5"/>
  <c r="D159" i="5"/>
  <c r="D160" i="5"/>
  <c r="D163" i="5"/>
  <c r="D164" i="5"/>
  <c r="D165" i="5"/>
  <c r="D166" i="5"/>
  <c r="D167" i="5"/>
  <c r="D168" i="5"/>
  <c r="D169" i="5"/>
  <c r="D170" i="5"/>
  <c r="D171" i="5"/>
  <c r="D172" i="5"/>
  <c r="D175" i="5"/>
  <c r="D176" i="5"/>
  <c r="D179" i="5"/>
  <c r="D180" i="5"/>
  <c r="D181" i="5"/>
  <c r="D182" i="5"/>
  <c r="D183" i="5"/>
  <c r="D186" i="5"/>
  <c r="D187" i="5"/>
  <c r="D188" i="5"/>
  <c r="D189" i="5"/>
  <c r="G189" i="5" s="1"/>
  <c r="H189" i="5" s="1"/>
  <c r="D190" i="5"/>
  <c r="D191" i="5"/>
  <c r="D3" i="5"/>
  <c r="F4" i="5"/>
  <c r="F5" i="5"/>
  <c r="F6" i="5"/>
  <c r="F7" i="5"/>
  <c r="F8" i="5"/>
  <c r="F10" i="5"/>
  <c r="F11" i="5"/>
  <c r="F15" i="5"/>
  <c r="F20" i="5"/>
  <c r="F21" i="5"/>
  <c r="F22" i="5"/>
  <c r="F24" i="5"/>
  <c r="F25" i="5"/>
  <c r="F30" i="5"/>
  <c r="F31" i="5"/>
  <c r="F32" i="5"/>
  <c r="G32" i="5" s="1"/>
  <c r="H32" i="5" s="1"/>
  <c r="F34" i="5"/>
  <c r="F35" i="5"/>
  <c r="F39" i="5"/>
  <c r="F40" i="5"/>
  <c r="G40" i="5" s="1"/>
  <c r="H40" i="5" s="1"/>
  <c r="F45" i="5"/>
  <c r="F46" i="5"/>
  <c r="F47" i="5"/>
  <c r="F48" i="5"/>
  <c r="F50" i="5"/>
  <c r="F51" i="5"/>
  <c r="F55" i="5"/>
  <c r="F56" i="5"/>
  <c r="G56" i="5" s="1"/>
  <c r="H56" i="5" s="1"/>
  <c r="F57" i="5"/>
  <c r="F58" i="5"/>
  <c r="F59" i="5"/>
  <c r="F61" i="5"/>
  <c r="F62" i="5"/>
  <c r="F66" i="5"/>
  <c r="F67" i="5"/>
  <c r="F68" i="5"/>
  <c r="G68" i="5" s="1"/>
  <c r="H68" i="5" s="1"/>
  <c r="F69" i="5"/>
  <c r="F73" i="5"/>
  <c r="F74" i="5"/>
  <c r="F75" i="5"/>
  <c r="G75" i="5" s="1"/>
  <c r="H75" i="5" s="1"/>
  <c r="F76" i="5"/>
  <c r="G76" i="5" s="1"/>
  <c r="H76" i="5" s="1"/>
  <c r="F77" i="5"/>
  <c r="F81" i="5"/>
  <c r="F82" i="5"/>
  <c r="F83" i="5"/>
  <c r="G83" i="5" s="1"/>
  <c r="H83" i="5" s="1"/>
  <c r="F84" i="5"/>
  <c r="F85" i="5"/>
  <c r="F89" i="5"/>
  <c r="F90" i="5"/>
  <c r="F91" i="5"/>
  <c r="F92" i="5"/>
  <c r="F93" i="5"/>
  <c r="F97" i="5"/>
  <c r="F98" i="5"/>
  <c r="F99" i="5"/>
  <c r="F100" i="5"/>
  <c r="G100" i="5" s="1"/>
  <c r="H100" i="5" s="1"/>
  <c r="F101" i="5"/>
  <c r="F102" i="5"/>
  <c r="F106" i="5"/>
  <c r="F107" i="5"/>
  <c r="F108" i="5"/>
  <c r="G108" i="5" s="1"/>
  <c r="H108" i="5" s="1"/>
  <c r="F109" i="5"/>
  <c r="F110" i="5"/>
  <c r="F114" i="5"/>
  <c r="F115" i="5"/>
  <c r="G115" i="5" s="1"/>
  <c r="H115" i="5" s="1"/>
  <c r="F116" i="5"/>
  <c r="F117" i="5"/>
  <c r="F118" i="5"/>
  <c r="F119" i="5"/>
  <c r="G119" i="5" s="1"/>
  <c r="H119" i="5" s="1"/>
  <c r="F128" i="5"/>
  <c r="F129" i="5"/>
  <c r="F130" i="5"/>
  <c r="F131" i="5"/>
  <c r="F134" i="5"/>
  <c r="F136" i="5"/>
  <c r="F138" i="5"/>
  <c r="F140" i="5"/>
  <c r="G140" i="5" s="1"/>
  <c r="H140" i="5" s="1"/>
  <c r="F141" i="5"/>
  <c r="F142" i="5"/>
  <c r="F144" i="5"/>
  <c r="F147" i="5"/>
  <c r="F148" i="5"/>
  <c r="F151" i="5"/>
  <c r="F152" i="5"/>
  <c r="F155" i="5"/>
  <c r="F156" i="5"/>
  <c r="F159" i="5"/>
  <c r="F160" i="5"/>
  <c r="F163" i="5"/>
  <c r="F164" i="5"/>
  <c r="F165" i="5"/>
  <c r="G165" i="5" s="1"/>
  <c r="H165" i="5" s="1"/>
  <c r="F166" i="5"/>
  <c r="F167" i="5"/>
  <c r="F168" i="5"/>
  <c r="F169" i="5"/>
  <c r="F170" i="5"/>
  <c r="G170" i="5" s="1"/>
  <c r="H170" i="5" s="1"/>
  <c r="F171" i="5"/>
  <c r="F172" i="5"/>
  <c r="F175" i="5"/>
  <c r="F176" i="5"/>
  <c r="F179" i="5"/>
  <c r="F180" i="5"/>
  <c r="F181" i="5"/>
  <c r="G181" i="5" s="1"/>
  <c r="H181" i="5" s="1"/>
  <c r="F182" i="5"/>
  <c r="F183" i="5"/>
  <c r="F186" i="5"/>
  <c r="G186" i="5" s="1"/>
  <c r="H186" i="5" s="1"/>
  <c r="F187" i="5"/>
  <c r="F188" i="5"/>
  <c r="F3" i="5"/>
  <c r="G77" i="5"/>
  <c r="H77" i="5" s="1"/>
  <c r="G84" i="5"/>
  <c r="H84" i="5" s="1"/>
  <c r="D37" i="4"/>
  <c r="F37" i="4"/>
  <c r="G37" i="4" s="1"/>
  <c r="H37" i="4" s="1"/>
  <c r="D39" i="4"/>
  <c r="E23" i="4"/>
  <c r="F23" i="4" s="1"/>
  <c r="C23" i="4"/>
  <c r="D23" i="4" s="1"/>
  <c r="G78" i="4"/>
  <c r="H78" i="4" s="1"/>
  <c r="G2" i="4"/>
  <c r="D3" i="4"/>
  <c r="D4" i="4"/>
  <c r="D5" i="4"/>
  <c r="G5" i="4" s="1"/>
  <c r="H5" i="4" s="1"/>
  <c r="D6" i="4"/>
  <c r="G6" i="4" s="1"/>
  <c r="H6" i="4" s="1"/>
  <c r="D7" i="4"/>
  <c r="D8" i="4"/>
  <c r="D9" i="4"/>
  <c r="G9" i="4" s="1"/>
  <c r="H9" i="4" s="1"/>
  <c r="D10" i="4"/>
  <c r="D11" i="4"/>
  <c r="D12" i="4"/>
  <c r="D16" i="4"/>
  <c r="D17" i="4"/>
  <c r="D19" i="4"/>
  <c r="D20" i="4"/>
  <c r="D21" i="4"/>
  <c r="D22" i="4"/>
  <c r="D24" i="4"/>
  <c r="D25" i="4"/>
  <c r="D26" i="4"/>
  <c r="D27" i="4"/>
  <c r="D30" i="4"/>
  <c r="D31" i="4"/>
  <c r="D34" i="4"/>
  <c r="D42" i="4"/>
  <c r="D43" i="4"/>
  <c r="D44" i="4"/>
  <c r="D45" i="4"/>
  <c r="D48" i="4"/>
  <c r="D49" i="4"/>
  <c r="D50" i="4"/>
  <c r="D51" i="4"/>
  <c r="D52" i="4"/>
  <c r="D55" i="4"/>
  <c r="D56" i="4"/>
  <c r="D57" i="4"/>
  <c r="D60" i="4"/>
  <c r="D62" i="4"/>
  <c r="D65" i="4"/>
  <c r="D66" i="4"/>
  <c r="D67" i="4"/>
  <c r="D68" i="4"/>
  <c r="D69" i="4"/>
  <c r="D72" i="4"/>
  <c r="D73" i="4"/>
  <c r="D74" i="4"/>
  <c r="G74" i="4" s="1"/>
  <c r="H74" i="4" s="1"/>
  <c r="D77" i="4"/>
  <c r="G77" i="4" s="1"/>
  <c r="H77" i="4" s="1"/>
  <c r="D2" i="4"/>
  <c r="F3" i="4"/>
  <c r="G3" i="4" s="1"/>
  <c r="H3" i="4" s="1"/>
  <c r="F4" i="4"/>
  <c r="G4" i="4" s="1"/>
  <c r="H4" i="4" s="1"/>
  <c r="F5" i="4"/>
  <c r="F6" i="4"/>
  <c r="F7" i="4"/>
  <c r="G7" i="4" s="1"/>
  <c r="H7" i="4" s="1"/>
  <c r="F8" i="4"/>
  <c r="G8" i="4" s="1"/>
  <c r="H8" i="4" s="1"/>
  <c r="F9" i="4"/>
  <c r="F10" i="4"/>
  <c r="F11" i="4"/>
  <c r="G11" i="4" s="1"/>
  <c r="H11" i="4" s="1"/>
  <c r="F12" i="4"/>
  <c r="G12" i="4" s="1"/>
  <c r="H12" i="4" s="1"/>
  <c r="F16" i="4"/>
  <c r="F17" i="4"/>
  <c r="G17" i="4" s="1"/>
  <c r="H17" i="4" s="1"/>
  <c r="F21" i="4"/>
  <c r="G21" i="4" s="1"/>
  <c r="H21" i="4" s="1"/>
  <c r="F22" i="4"/>
  <c r="G22" i="4" s="1"/>
  <c r="H22" i="4" s="1"/>
  <c r="F26" i="4"/>
  <c r="G26" i="4" s="1"/>
  <c r="H26" i="4" s="1"/>
  <c r="F27" i="4"/>
  <c r="G27" i="4" s="1"/>
  <c r="H27" i="4" s="1"/>
  <c r="F30" i="4"/>
  <c r="F31" i="4"/>
  <c r="F34" i="4"/>
  <c r="F42" i="4"/>
  <c r="G42" i="4" s="1"/>
  <c r="H42" i="4" s="1"/>
  <c r="F43" i="4"/>
  <c r="F44" i="4"/>
  <c r="G44" i="4" s="1"/>
  <c r="H44" i="4" s="1"/>
  <c r="F45" i="4"/>
  <c r="F48" i="4"/>
  <c r="F49" i="4"/>
  <c r="F50" i="4"/>
  <c r="F51" i="4"/>
  <c r="F52" i="4"/>
  <c r="F55" i="4"/>
  <c r="F56" i="4"/>
  <c r="G56" i="4" s="1"/>
  <c r="H56" i="4" s="1"/>
  <c r="F57" i="4"/>
  <c r="G57" i="4" s="1"/>
  <c r="H57" i="4" s="1"/>
  <c r="F60" i="4"/>
  <c r="F62" i="4"/>
  <c r="F65" i="4"/>
  <c r="G65" i="4" s="1"/>
  <c r="H65" i="4" s="1"/>
  <c r="F66" i="4"/>
  <c r="F67" i="4"/>
  <c r="F68" i="4"/>
  <c r="F69" i="4"/>
  <c r="G69" i="4" s="1"/>
  <c r="H69" i="4" s="1"/>
  <c r="F72" i="4"/>
  <c r="G72" i="4" s="1"/>
  <c r="H72" i="4" s="1"/>
  <c r="F73" i="4"/>
  <c r="G73" i="4" s="1"/>
  <c r="H73" i="4" s="1"/>
  <c r="F74" i="4"/>
  <c r="F77" i="4"/>
  <c r="F2" i="4"/>
  <c r="H2" i="4"/>
  <c r="H202" i="30"/>
  <c r="G202" i="30"/>
  <c r="F202" i="30"/>
  <c r="D202" i="30"/>
  <c r="H201" i="30"/>
  <c r="G201" i="30"/>
  <c r="F201" i="30"/>
  <c r="D201" i="30"/>
  <c r="H107" i="29"/>
  <c r="G107" i="29"/>
  <c r="F107" i="29"/>
  <c r="D107" i="29"/>
  <c r="H106" i="29"/>
  <c r="G106" i="29"/>
  <c r="F106" i="29"/>
  <c r="D106" i="29"/>
  <c r="F194" i="30"/>
  <c r="D194" i="30"/>
  <c r="F192" i="30"/>
  <c r="G192" i="30" s="1"/>
  <c r="H192" i="30" s="1"/>
  <c r="D192" i="30"/>
  <c r="F193" i="30"/>
  <c r="D193" i="30"/>
  <c r="F191" i="30"/>
  <c r="D191" i="30"/>
  <c r="F190" i="30"/>
  <c r="D190" i="30"/>
  <c r="F198" i="30"/>
  <c r="D198" i="30"/>
  <c r="D197" i="30"/>
  <c r="F95" i="29"/>
  <c r="D95" i="29"/>
  <c r="F93" i="29"/>
  <c r="D93" i="29"/>
  <c r="F92" i="29"/>
  <c r="D92" i="29"/>
  <c r="F91" i="29"/>
  <c r="D91" i="29"/>
  <c r="F90" i="29"/>
  <c r="D90" i="29"/>
  <c r="F197" i="30"/>
  <c r="F103" i="29"/>
  <c r="D103" i="29"/>
  <c r="H102" i="29"/>
  <c r="G102" i="29"/>
  <c r="F102" i="29"/>
  <c r="D102" i="29"/>
  <c r="F101" i="29"/>
  <c r="E101" i="29"/>
  <c r="F100" i="29"/>
  <c r="D101" i="29"/>
  <c r="C101" i="29"/>
  <c r="D100" i="29"/>
  <c r="F99" i="29"/>
  <c r="D99" i="29"/>
  <c r="F98" i="29"/>
  <c r="D98" i="29"/>
  <c r="E187" i="30"/>
  <c r="F187" i="30" s="1"/>
  <c r="C187" i="30"/>
  <c r="D187" i="30" s="1"/>
  <c r="F186" i="30"/>
  <c r="D186" i="30"/>
  <c r="F87" i="29"/>
  <c r="D87" i="29"/>
  <c r="H86" i="29"/>
  <c r="G86" i="29"/>
  <c r="F86" i="29"/>
  <c r="D86" i="29"/>
  <c r="F85" i="29"/>
  <c r="E85" i="29"/>
  <c r="D85" i="29"/>
  <c r="C85" i="29"/>
  <c r="H84" i="29"/>
  <c r="G84" i="29"/>
  <c r="F84" i="29"/>
  <c r="D84" i="29"/>
  <c r="F83" i="29"/>
  <c r="D83" i="29"/>
  <c r="H82" i="29"/>
  <c r="G82" i="29"/>
  <c r="F82" i="29"/>
  <c r="E82" i="29"/>
  <c r="D82" i="29"/>
  <c r="C82" i="29"/>
  <c r="H81" i="29"/>
  <c r="G81" i="29"/>
  <c r="F81" i="29"/>
  <c r="D81" i="29"/>
  <c r="H80" i="29"/>
  <c r="G80" i="29"/>
  <c r="F80" i="29"/>
  <c r="E80" i="29"/>
  <c r="D80" i="29"/>
  <c r="C80" i="29"/>
  <c r="F79" i="29"/>
  <c r="D79" i="29"/>
  <c r="F183" i="30"/>
  <c r="D183" i="30"/>
  <c r="F182" i="30"/>
  <c r="D182" i="30"/>
  <c r="F181" i="30"/>
  <c r="D181" i="30"/>
  <c r="F180" i="30"/>
  <c r="D180" i="30"/>
  <c r="F179" i="30"/>
  <c r="D179" i="30"/>
  <c r="F178" i="30"/>
  <c r="D178" i="30"/>
  <c r="F177" i="30"/>
  <c r="D177" i="30"/>
  <c r="D176" i="30"/>
  <c r="F176" i="30"/>
  <c r="F175" i="30"/>
  <c r="D175" i="30"/>
  <c r="F174" i="30"/>
  <c r="D174" i="30"/>
  <c r="F173" i="30"/>
  <c r="D173" i="30"/>
  <c r="F76" i="29"/>
  <c r="D76" i="29"/>
  <c r="E75" i="29"/>
  <c r="F75" i="29" s="1"/>
  <c r="G75" i="29" s="1"/>
  <c r="H75" i="29" s="1"/>
  <c r="C75" i="29"/>
  <c r="D75" i="29" s="1"/>
  <c r="G74" i="29"/>
  <c r="H74" i="29" s="1"/>
  <c r="F74" i="29"/>
  <c r="D74" i="29"/>
  <c r="F73" i="29"/>
  <c r="D73" i="29"/>
  <c r="F169" i="30"/>
  <c r="D169" i="30"/>
  <c r="F168" i="30"/>
  <c r="D168" i="30"/>
  <c r="F167" i="30"/>
  <c r="D167" i="30"/>
  <c r="F166" i="30"/>
  <c r="D166" i="30"/>
  <c r="F165" i="30"/>
  <c r="D165" i="30"/>
  <c r="F164" i="30"/>
  <c r="D164" i="30"/>
  <c r="F70" i="29"/>
  <c r="D70" i="29"/>
  <c r="F69" i="29"/>
  <c r="D69" i="29"/>
  <c r="E68" i="29"/>
  <c r="F68" i="29" s="1"/>
  <c r="C68" i="29"/>
  <c r="D68" i="29" s="1"/>
  <c r="F67" i="29"/>
  <c r="G67" i="29" s="1"/>
  <c r="H67" i="29" s="1"/>
  <c r="D67" i="29"/>
  <c r="F66" i="29"/>
  <c r="D66" i="29"/>
  <c r="G66" i="29" s="1"/>
  <c r="H66" i="29" s="1"/>
  <c r="G65" i="29"/>
  <c r="H65" i="29" s="1"/>
  <c r="F65" i="29"/>
  <c r="D65" i="29"/>
  <c r="F64" i="29"/>
  <c r="G64" i="29" s="1"/>
  <c r="H64" i="29" s="1"/>
  <c r="F63" i="29"/>
  <c r="D64" i="29"/>
  <c r="D63" i="29"/>
  <c r="F161" i="30"/>
  <c r="D161" i="30"/>
  <c r="F160" i="30"/>
  <c r="D160" i="30"/>
  <c r="F159" i="30"/>
  <c r="D159" i="30"/>
  <c r="F60" i="29"/>
  <c r="D60" i="29"/>
  <c r="E59" i="29"/>
  <c r="F59" i="29" s="1"/>
  <c r="C59" i="29"/>
  <c r="D59" i="29" s="1"/>
  <c r="F58" i="29"/>
  <c r="G58" i="29" s="1"/>
  <c r="H58" i="29" s="1"/>
  <c r="D58" i="29"/>
  <c r="F156" i="30"/>
  <c r="D156" i="30"/>
  <c r="F155" i="30"/>
  <c r="D155" i="30"/>
  <c r="F154" i="30"/>
  <c r="D154" i="30"/>
  <c r="F55" i="29"/>
  <c r="D55" i="29"/>
  <c r="F54" i="29"/>
  <c r="G54" i="29" s="1"/>
  <c r="H54" i="29" s="1"/>
  <c r="D54" i="29"/>
  <c r="F52" i="29"/>
  <c r="E53" i="29"/>
  <c r="F53" i="29" s="1"/>
  <c r="D52" i="29"/>
  <c r="C53" i="29"/>
  <c r="D53" i="29" s="1"/>
  <c r="F50" i="29"/>
  <c r="D50" i="29"/>
  <c r="E49" i="29"/>
  <c r="F49" i="29" s="1"/>
  <c r="C49" i="29"/>
  <c r="D49" i="29" s="1"/>
  <c r="F48" i="29"/>
  <c r="D48" i="29"/>
  <c r="F151" i="30"/>
  <c r="D151" i="30"/>
  <c r="F150" i="30"/>
  <c r="D150" i="30"/>
  <c r="F149" i="30"/>
  <c r="D149" i="30"/>
  <c r="F148" i="30"/>
  <c r="D148" i="30"/>
  <c r="F147" i="30"/>
  <c r="D147" i="30"/>
  <c r="F146" i="30"/>
  <c r="D146" i="30"/>
  <c r="F145" i="30"/>
  <c r="D145" i="30"/>
  <c r="F144" i="30"/>
  <c r="D144" i="30"/>
  <c r="F143" i="30"/>
  <c r="D143" i="30"/>
  <c r="F45" i="29"/>
  <c r="D45" i="29"/>
  <c r="F43" i="29"/>
  <c r="D43" i="29"/>
  <c r="F139" i="30"/>
  <c r="E140" i="30"/>
  <c r="F140" i="30" s="1"/>
  <c r="C140" i="30"/>
  <c r="D140" i="30" s="1"/>
  <c r="D139" i="30"/>
  <c r="E40" i="29"/>
  <c r="F40" i="29" s="1"/>
  <c r="F39" i="29"/>
  <c r="C40" i="29"/>
  <c r="D40" i="29" s="1"/>
  <c r="D39" i="29"/>
  <c r="F135" i="30"/>
  <c r="E136" i="30"/>
  <c r="F136" i="30" s="1"/>
  <c r="D135" i="30"/>
  <c r="C136" i="30"/>
  <c r="D136" i="30" s="1"/>
  <c r="F36" i="29"/>
  <c r="F35" i="29"/>
  <c r="D36" i="29"/>
  <c r="D35" i="29"/>
  <c r="F31" i="29"/>
  <c r="D31" i="29"/>
  <c r="F132" i="30"/>
  <c r="D132" i="30"/>
  <c r="F131" i="30"/>
  <c r="D131" i="30"/>
  <c r="E32" i="29"/>
  <c r="F32" i="29" s="1"/>
  <c r="C32" i="29"/>
  <c r="D32" i="29" s="1"/>
  <c r="F128" i="30"/>
  <c r="E117" i="30"/>
  <c r="F117" i="30" s="1"/>
  <c r="C117" i="30"/>
  <c r="D117" i="30" s="1"/>
  <c r="E113" i="30"/>
  <c r="F113" i="30" s="1"/>
  <c r="C113" i="30"/>
  <c r="D113" i="30" s="1"/>
  <c r="F112" i="30"/>
  <c r="D112" i="30"/>
  <c r="F99" i="30"/>
  <c r="D99" i="30"/>
  <c r="F90" i="30"/>
  <c r="D90" i="30"/>
  <c r="F81" i="30"/>
  <c r="D81" i="30"/>
  <c r="E50" i="30"/>
  <c r="F50" i="30" s="1"/>
  <c r="F49" i="30"/>
  <c r="C50" i="30"/>
  <c r="D50" i="30" s="1"/>
  <c r="D49" i="30"/>
  <c r="D45" i="30"/>
  <c r="D44" i="30"/>
  <c r="E8" i="30"/>
  <c r="F8" i="30" s="1"/>
  <c r="F3" i="30"/>
  <c r="F4" i="30"/>
  <c r="F5" i="30"/>
  <c r="F6" i="30"/>
  <c r="F7" i="30"/>
  <c r="F11" i="30"/>
  <c r="F12" i="30"/>
  <c r="F13" i="30"/>
  <c r="F14" i="30"/>
  <c r="F18" i="30"/>
  <c r="F19" i="30"/>
  <c r="F20" i="30"/>
  <c r="F21" i="30"/>
  <c r="F25" i="30"/>
  <c r="F26" i="30"/>
  <c r="F30" i="30"/>
  <c r="F31" i="30"/>
  <c r="F32" i="30"/>
  <c r="F33" i="30"/>
  <c r="F36" i="30"/>
  <c r="F40" i="30"/>
  <c r="F41" i="30"/>
  <c r="F42" i="30"/>
  <c r="F43" i="30"/>
  <c r="F45" i="30"/>
  <c r="F47" i="30"/>
  <c r="F53" i="30"/>
  <c r="F54" i="30"/>
  <c r="F55" i="30"/>
  <c r="F56" i="30"/>
  <c r="F57" i="30"/>
  <c r="F61" i="30"/>
  <c r="F62" i="30"/>
  <c r="F63" i="30"/>
  <c r="F64" i="30"/>
  <c r="F65" i="30"/>
  <c r="F69" i="30"/>
  <c r="F70" i="30"/>
  <c r="F71" i="30"/>
  <c r="F72" i="30"/>
  <c r="F73" i="30"/>
  <c r="F77" i="30"/>
  <c r="F78" i="30"/>
  <c r="F79" i="30"/>
  <c r="F80" i="30"/>
  <c r="F82" i="30"/>
  <c r="F86" i="30"/>
  <c r="F87" i="30"/>
  <c r="F88" i="30"/>
  <c r="F89" i="30"/>
  <c r="F91" i="30"/>
  <c r="F95" i="30"/>
  <c r="F96" i="30"/>
  <c r="F97" i="30"/>
  <c r="F98" i="30"/>
  <c r="F100" i="30"/>
  <c r="F104" i="30"/>
  <c r="F105" i="30"/>
  <c r="F106" i="30"/>
  <c r="F107" i="30"/>
  <c r="F108" i="30"/>
  <c r="F116" i="30"/>
  <c r="F119" i="30"/>
  <c r="F121" i="30"/>
  <c r="F124" i="30"/>
  <c r="F125" i="30"/>
  <c r="F2" i="30"/>
  <c r="C8" i="30"/>
  <c r="D8" i="30" s="1"/>
  <c r="D7" i="30"/>
  <c r="D6" i="30"/>
  <c r="D11" i="30"/>
  <c r="D12" i="30"/>
  <c r="D13" i="30"/>
  <c r="D14" i="30"/>
  <c r="D18" i="30"/>
  <c r="D19" i="30"/>
  <c r="D20" i="30"/>
  <c r="D21" i="30"/>
  <c r="D25" i="30"/>
  <c r="D26" i="30"/>
  <c r="D30" i="30"/>
  <c r="D31" i="30"/>
  <c r="D32" i="30"/>
  <c r="D33" i="30"/>
  <c r="D34" i="30"/>
  <c r="D36" i="30"/>
  <c r="D40" i="30"/>
  <c r="D41" i="30"/>
  <c r="D42" i="30"/>
  <c r="D43" i="30"/>
  <c r="D47" i="30"/>
  <c r="D53" i="30"/>
  <c r="D54" i="30"/>
  <c r="D55" i="30"/>
  <c r="D56" i="30"/>
  <c r="D57" i="30"/>
  <c r="D61" i="30"/>
  <c r="D62" i="30"/>
  <c r="D63" i="30"/>
  <c r="D64" i="30"/>
  <c r="D65" i="30"/>
  <c r="D69" i="30"/>
  <c r="D70" i="30"/>
  <c r="D71" i="30"/>
  <c r="D72" i="30"/>
  <c r="D73" i="30"/>
  <c r="D77" i="30"/>
  <c r="D78" i="30"/>
  <c r="D79" i="30"/>
  <c r="D80" i="30"/>
  <c r="D82" i="30"/>
  <c r="D86" i="30"/>
  <c r="D87" i="30"/>
  <c r="D88" i="30"/>
  <c r="D89" i="30"/>
  <c r="D91" i="30"/>
  <c r="D95" i="30"/>
  <c r="D96" i="30"/>
  <c r="D97" i="30"/>
  <c r="D98" i="30"/>
  <c r="D100" i="30"/>
  <c r="D104" i="30"/>
  <c r="D105" i="30"/>
  <c r="D106" i="30"/>
  <c r="D107" i="30"/>
  <c r="D108" i="30"/>
  <c r="D116" i="30"/>
  <c r="D118" i="30"/>
  <c r="D119" i="30"/>
  <c r="D121" i="30"/>
  <c r="D124" i="30"/>
  <c r="D125" i="30"/>
  <c r="D128" i="30"/>
  <c r="D3" i="30"/>
  <c r="D4" i="30"/>
  <c r="D5" i="30"/>
  <c r="D2" i="30"/>
  <c r="F25" i="29"/>
  <c r="F24" i="29"/>
  <c r="D25" i="29"/>
  <c r="D24" i="29"/>
  <c r="F21" i="29"/>
  <c r="F20" i="29"/>
  <c r="C21" i="29"/>
  <c r="D21" i="29" s="1"/>
  <c r="D20" i="29"/>
  <c r="F16" i="29"/>
  <c r="D16" i="29"/>
  <c r="F13" i="29"/>
  <c r="F12" i="29"/>
  <c r="C13" i="29"/>
  <c r="D13" i="29" s="1"/>
  <c r="D12" i="29"/>
  <c r="F3" i="29"/>
  <c r="F4" i="29"/>
  <c r="F5" i="29"/>
  <c r="F6" i="29"/>
  <c r="F7" i="29"/>
  <c r="F8" i="29"/>
  <c r="F2" i="29"/>
  <c r="D3" i="29"/>
  <c r="D4" i="29"/>
  <c r="D5" i="29"/>
  <c r="D6" i="29"/>
  <c r="D7" i="29"/>
  <c r="D8" i="29"/>
  <c r="D2" i="29"/>
  <c r="E126" i="30"/>
  <c r="F126" i="30" s="1"/>
  <c r="C126" i="30"/>
  <c r="D126" i="30" s="1"/>
  <c r="E109" i="30"/>
  <c r="F109" i="30" s="1"/>
  <c r="C109" i="30"/>
  <c r="D109" i="30" s="1"/>
  <c r="E101" i="30"/>
  <c r="F101" i="30" s="1"/>
  <c r="C101" i="30"/>
  <c r="D101" i="30" s="1"/>
  <c r="E92" i="30"/>
  <c r="F92" i="30" s="1"/>
  <c r="C92" i="30"/>
  <c r="D92" i="30" s="1"/>
  <c r="E83" i="30"/>
  <c r="C83" i="30"/>
  <c r="D83" i="30" s="1"/>
  <c r="E74" i="30"/>
  <c r="F74" i="30" s="1"/>
  <c r="C74" i="30"/>
  <c r="D74" i="30" s="1"/>
  <c r="E66" i="30"/>
  <c r="F66" i="30" s="1"/>
  <c r="C66" i="30"/>
  <c r="D66" i="30" s="1"/>
  <c r="E58" i="30"/>
  <c r="F58" i="30" s="1"/>
  <c r="C58" i="30"/>
  <c r="D58" i="30" s="1"/>
  <c r="C37" i="30"/>
  <c r="D37" i="30" s="1"/>
  <c r="F34" i="30"/>
  <c r="E27" i="30"/>
  <c r="F27" i="30" s="1"/>
  <c r="C27" i="30"/>
  <c r="D27" i="30" s="1"/>
  <c r="E22" i="30"/>
  <c r="F22" i="30" s="1"/>
  <c r="C22" i="30"/>
  <c r="D22" i="30" s="1"/>
  <c r="E15" i="30"/>
  <c r="F15" i="30" s="1"/>
  <c r="C15" i="30"/>
  <c r="D15" i="30" s="1"/>
  <c r="E93" i="29"/>
  <c r="C93" i="29"/>
  <c r="E51" i="29"/>
  <c r="F51" i="29" s="1"/>
  <c r="C51" i="29"/>
  <c r="D51" i="29" s="1"/>
  <c r="E44" i="29"/>
  <c r="F44" i="29" s="1"/>
  <c r="C44" i="29"/>
  <c r="D44" i="29" s="1"/>
  <c r="E26" i="29"/>
  <c r="F26" i="29" s="1"/>
  <c r="C26" i="29"/>
  <c r="D26" i="29" s="1"/>
  <c r="E17" i="29"/>
  <c r="F17" i="29" s="1"/>
  <c r="C17" i="29"/>
  <c r="D17" i="29" s="1"/>
  <c r="E9" i="29"/>
  <c r="F9" i="29" s="1"/>
  <c r="C9" i="29"/>
  <c r="D9" i="29" s="1"/>
  <c r="E75" i="22"/>
  <c r="C75" i="22"/>
  <c r="E73" i="22"/>
  <c r="C73" i="22"/>
  <c r="F46" i="31" l="1"/>
  <c r="E58" i="31"/>
  <c r="F58" i="31" s="1"/>
  <c r="D46" i="31"/>
  <c r="G46" i="31" s="1"/>
  <c r="H46" i="31" s="1"/>
  <c r="C58" i="31"/>
  <c r="D58" i="31" s="1"/>
  <c r="D59" i="31"/>
  <c r="F170" i="13"/>
  <c r="G170" i="13" s="1"/>
  <c r="H170" i="13" s="1"/>
  <c r="E171" i="13"/>
  <c r="F171" i="13" s="1"/>
  <c r="G171" i="13" s="1"/>
  <c r="H171" i="13" s="1"/>
  <c r="G48" i="32"/>
  <c r="H48" i="32" s="1"/>
  <c r="G54" i="32"/>
  <c r="H54" i="32" s="1"/>
  <c r="G30" i="32"/>
  <c r="H30" i="32" s="1"/>
  <c r="G50" i="32"/>
  <c r="H50" i="32" s="1"/>
  <c r="G37" i="32"/>
  <c r="H37" i="32" s="1"/>
  <c r="G22" i="32"/>
  <c r="H22" i="32" s="1"/>
  <c r="G4" i="32"/>
  <c r="H4" i="32" s="1"/>
  <c r="G19" i="32"/>
  <c r="H19" i="32" s="1"/>
  <c r="G38" i="32"/>
  <c r="H38" i="32" s="1"/>
  <c r="G44" i="32"/>
  <c r="H44" i="32" s="1"/>
  <c r="G55" i="32"/>
  <c r="H55" i="32" s="1"/>
  <c r="G26" i="32"/>
  <c r="H26" i="32" s="1"/>
  <c r="G28" i="32"/>
  <c r="H28" i="32" s="1"/>
  <c r="G56" i="32"/>
  <c r="H56" i="32" s="1"/>
  <c r="G65" i="32"/>
  <c r="H65" i="32" s="1"/>
  <c r="G69" i="32"/>
  <c r="H69" i="32" s="1"/>
  <c r="G72" i="32"/>
  <c r="H72" i="32" s="1"/>
  <c r="G39" i="32"/>
  <c r="H39" i="32" s="1"/>
  <c r="G57" i="32"/>
  <c r="H57" i="32" s="1"/>
  <c r="G62" i="32"/>
  <c r="H62" i="32" s="1"/>
  <c r="G12" i="32"/>
  <c r="H12" i="32" s="1"/>
  <c r="G14" i="32"/>
  <c r="H14" i="32" s="1"/>
  <c r="G20" i="32"/>
  <c r="H20" i="32" s="1"/>
  <c r="G36" i="32"/>
  <c r="H36" i="32" s="1"/>
  <c r="G58" i="32"/>
  <c r="H58" i="32" s="1"/>
  <c r="G29" i="32"/>
  <c r="H29" i="32" s="1"/>
  <c r="G53" i="32"/>
  <c r="H53" i="32" s="1"/>
  <c r="G21" i="32"/>
  <c r="H21" i="32" s="1"/>
  <c r="G70" i="32"/>
  <c r="H70" i="32" s="1"/>
  <c r="G8" i="32"/>
  <c r="H8" i="32" s="1"/>
  <c r="G6" i="32"/>
  <c r="H6" i="32" s="1"/>
  <c r="G3" i="32"/>
  <c r="H3" i="32" s="1"/>
  <c r="G5" i="32"/>
  <c r="H5" i="32" s="1"/>
  <c r="G7" i="32"/>
  <c r="H7" i="32" s="1"/>
  <c r="G13" i="32"/>
  <c r="H13" i="32" s="1"/>
  <c r="G15" i="32"/>
  <c r="H15" i="32" s="1"/>
  <c r="G32" i="32"/>
  <c r="H32" i="32" s="1"/>
  <c r="G41" i="32"/>
  <c r="H41" i="32" s="1"/>
  <c r="G45" i="32"/>
  <c r="H45" i="32" s="1"/>
  <c r="G47" i="32"/>
  <c r="H47" i="32" s="1"/>
  <c r="G16" i="32"/>
  <c r="H16" i="32" s="1"/>
  <c r="G23" i="32"/>
  <c r="H23" i="32" s="1"/>
  <c r="G27" i="32"/>
  <c r="H27" i="32" s="1"/>
  <c r="G31" i="32"/>
  <c r="H31" i="32" s="1"/>
  <c r="G35" i="32"/>
  <c r="H35" i="32" s="1"/>
  <c r="G40" i="32"/>
  <c r="H40" i="32" s="1"/>
  <c r="G67" i="32"/>
  <c r="H67" i="32" s="1"/>
  <c r="G46" i="32"/>
  <c r="H46" i="32" s="1"/>
  <c r="G49" i="32"/>
  <c r="H49" i="32" s="1"/>
  <c r="G47" i="31"/>
  <c r="H47" i="31" s="1"/>
  <c r="G6" i="31"/>
  <c r="H6" i="31" s="1"/>
  <c r="G36" i="31"/>
  <c r="H36" i="31" s="1"/>
  <c r="G26" i="31"/>
  <c r="H26" i="31" s="1"/>
  <c r="G22" i="31"/>
  <c r="H22" i="31" s="1"/>
  <c r="H7" i="1" s="1"/>
  <c r="F30" i="31"/>
  <c r="G45" i="31"/>
  <c r="H45" i="31" s="1"/>
  <c r="G55" i="31"/>
  <c r="H55" i="31" s="1"/>
  <c r="G2" i="31"/>
  <c r="H2" i="31" s="1"/>
  <c r="G4" i="31"/>
  <c r="H4" i="31" s="1"/>
  <c r="G7" i="31"/>
  <c r="H7" i="31" s="1"/>
  <c r="E7" i="1" s="1"/>
  <c r="G54" i="31"/>
  <c r="H54" i="31" s="1"/>
  <c r="G5" i="31"/>
  <c r="H5" i="31" s="1"/>
  <c r="G16" i="31"/>
  <c r="H16" i="31" s="1"/>
  <c r="G7" i="1" s="1"/>
  <c r="G10" i="31"/>
  <c r="H10" i="31" s="1"/>
  <c r="G19" i="31"/>
  <c r="H19" i="31" s="1"/>
  <c r="G34" i="31"/>
  <c r="H34" i="31" s="1"/>
  <c r="G3" i="31"/>
  <c r="H3" i="31" s="1"/>
  <c r="G56" i="31"/>
  <c r="H56" i="31" s="1"/>
  <c r="G15" i="31"/>
  <c r="H15" i="31" s="1"/>
  <c r="G20" i="31"/>
  <c r="H20" i="31" s="1"/>
  <c r="G25" i="31"/>
  <c r="H25" i="31" s="1"/>
  <c r="G49" i="31"/>
  <c r="H49" i="31" s="1"/>
  <c r="G53" i="31"/>
  <c r="H53" i="31" s="1"/>
  <c r="G11" i="31"/>
  <c r="H11" i="31" s="1"/>
  <c r="F7" i="1" s="1"/>
  <c r="G14" i="31"/>
  <c r="H14" i="31" s="1"/>
  <c r="G50" i="31"/>
  <c r="H50" i="31" s="1"/>
  <c r="G9" i="32"/>
  <c r="H9" i="32" s="1"/>
  <c r="G59" i="32"/>
  <c r="H59" i="32" s="1"/>
  <c r="G75" i="32"/>
  <c r="H75" i="32" s="1"/>
  <c r="G77" i="32"/>
  <c r="H77" i="32" s="1"/>
  <c r="G82" i="32"/>
  <c r="H82" i="32" s="1"/>
  <c r="G83" i="32"/>
  <c r="H83" i="32" s="1"/>
  <c r="G95" i="32"/>
  <c r="H95" i="32" s="1"/>
  <c r="G101" i="32"/>
  <c r="H101" i="32" s="1"/>
  <c r="G63" i="32"/>
  <c r="H63" i="32" s="1"/>
  <c r="G76" i="32"/>
  <c r="H76" i="32" s="1"/>
  <c r="G78" i="32"/>
  <c r="H78" i="32" s="1"/>
  <c r="G81" i="32"/>
  <c r="H81" i="32" s="1"/>
  <c r="G84" i="32"/>
  <c r="H84" i="32" s="1"/>
  <c r="G85" i="32"/>
  <c r="H85" i="32" s="1"/>
  <c r="G88" i="32"/>
  <c r="H88" i="32" s="1"/>
  <c r="G96" i="32"/>
  <c r="H96" i="32" s="1"/>
  <c r="G102" i="32"/>
  <c r="H102" i="32" s="1"/>
  <c r="G48" i="31"/>
  <c r="H48" i="31" s="1"/>
  <c r="G31" i="31"/>
  <c r="H31" i="31" s="1"/>
  <c r="D30" i="31"/>
  <c r="G121" i="4"/>
  <c r="H121" i="4" s="1"/>
  <c r="G119" i="4"/>
  <c r="H119" i="4" s="1"/>
  <c r="G118" i="4"/>
  <c r="H118" i="4" s="1"/>
  <c r="G117" i="4"/>
  <c r="H117" i="4" s="1"/>
  <c r="G114" i="4"/>
  <c r="H114" i="4" s="1"/>
  <c r="G113" i="4"/>
  <c r="H113" i="4" s="1"/>
  <c r="G112" i="4"/>
  <c r="H112" i="4" s="1"/>
  <c r="G111" i="4"/>
  <c r="H111" i="4" s="1"/>
  <c r="G109" i="4"/>
  <c r="H109" i="4" s="1"/>
  <c r="G108" i="4"/>
  <c r="H108" i="4" s="1"/>
  <c r="G107" i="4"/>
  <c r="H107" i="4" s="1"/>
  <c r="G106" i="4"/>
  <c r="H106" i="4" s="1"/>
  <c r="G104" i="4"/>
  <c r="H104" i="4" s="1"/>
  <c r="G97" i="4"/>
  <c r="H97" i="4" s="1"/>
  <c r="G101" i="4"/>
  <c r="H101" i="4" s="1"/>
  <c r="G100" i="4"/>
  <c r="H100" i="4" s="1"/>
  <c r="G99" i="4"/>
  <c r="H99" i="4" s="1"/>
  <c r="G98" i="4"/>
  <c r="H98" i="4" s="1"/>
  <c r="G103" i="4"/>
  <c r="H103" i="4" s="1"/>
  <c r="G89" i="4"/>
  <c r="H89" i="4" s="1"/>
  <c r="G83" i="4"/>
  <c r="H83" i="4" s="1"/>
  <c r="G84" i="4"/>
  <c r="H84" i="4" s="1"/>
  <c r="G209" i="5"/>
  <c r="H209" i="5" s="1"/>
  <c r="G206" i="5"/>
  <c r="H206" i="5" s="1"/>
  <c r="G117" i="5"/>
  <c r="H117" i="5" s="1"/>
  <c r="G99" i="5"/>
  <c r="H99" i="5" s="1"/>
  <c r="G85" i="5"/>
  <c r="H85" i="5" s="1"/>
  <c r="G81" i="5"/>
  <c r="H81" i="5" s="1"/>
  <c r="G67" i="5"/>
  <c r="H67" i="5" s="1"/>
  <c r="G55" i="5"/>
  <c r="H55" i="5" s="1"/>
  <c r="G47" i="5"/>
  <c r="H47" i="5" s="1"/>
  <c r="G39" i="5"/>
  <c r="H39" i="5" s="1"/>
  <c r="G31" i="5"/>
  <c r="H31" i="5" s="1"/>
  <c r="G24" i="5"/>
  <c r="H24" i="5" s="1"/>
  <c r="G15" i="5"/>
  <c r="H15" i="5" s="1"/>
  <c r="G123" i="5"/>
  <c r="H123" i="5" s="1"/>
  <c r="G214" i="5"/>
  <c r="H214" i="5" s="1"/>
  <c r="G210" i="5"/>
  <c r="H210" i="5" s="1"/>
  <c r="G148" i="5"/>
  <c r="H148" i="5" s="1"/>
  <c r="G141" i="5"/>
  <c r="H141" i="5" s="1"/>
  <c r="G3" i="5"/>
  <c r="H3" i="5" s="1"/>
  <c r="G20" i="5"/>
  <c r="H20" i="5" s="1"/>
  <c r="G8" i="5"/>
  <c r="H8" i="5" s="1"/>
  <c r="G4" i="5"/>
  <c r="H4" i="5" s="1"/>
  <c r="G125" i="5"/>
  <c r="H125" i="5" s="1"/>
  <c r="G204" i="5"/>
  <c r="H204" i="5" s="1"/>
  <c r="G199" i="5"/>
  <c r="H199" i="5" s="1"/>
  <c r="G198" i="5"/>
  <c r="H198" i="5" s="1"/>
  <c r="G195" i="5"/>
  <c r="H195" i="5" s="1"/>
  <c r="G205" i="5"/>
  <c r="H205" i="5" s="1"/>
  <c r="G201" i="5"/>
  <c r="H201" i="5" s="1"/>
  <c r="G187" i="5"/>
  <c r="H187" i="5" s="1"/>
  <c r="G79" i="4"/>
  <c r="H79" i="4" s="1"/>
  <c r="G183" i="5"/>
  <c r="H183" i="5" s="1"/>
  <c r="G182" i="5"/>
  <c r="H182" i="5" s="1"/>
  <c r="G179" i="5"/>
  <c r="H179" i="5" s="1"/>
  <c r="G175" i="5"/>
  <c r="H175" i="5" s="1"/>
  <c r="G68" i="4"/>
  <c r="H68" i="4" s="1"/>
  <c r="G66" i="4"/>
  <c r="H66" i="4" s="1"/>
  <c r="G171" i="5"/>
  <c r="H171" i="5" s="1"/>
  <c r="G169" i="5"/>
  <c r="H169" i="5" s="1"/>
  <c r="G167" i="5"/>
  <c r="H167" i="5" s="1"/>
  <c r="G166" i="5"/>
  <c r="H166" i="5" s="1"/>
  <c r="G163" i="5"/>
  <c r="H163" i="5" s="1"/>
  <c r="G62" i="4"/>
  <c r="H62" i="4" s="1"/>
  <c r="G60" i="4"/>
  <c r="H60" i="4" s="1"/>
  <c r="G159" i="5"/>
  <c r="H159" i="5" s="1"/>
  <c r="G155" i="5"/>
  <c r="H155" i="5" s="1"/>
  <c r="G52" i="4"/>
  <c r="H52" i="4" s="1"/>
  <c r="G49" i="4"/>
  <c r="H49" i="4" s="1"/>
  <c r="G48" i="4"/>
  <c r="H48" i="4" s="1"/>
  <c r="G151" i="5"/>
  <c r="H151" i="5" s="1"/>
  <c r="G45" i="4"/>
  <c r="H45" i="4" s="1"/>
  <c r="G67" i="4"/>
  <c r="H67" i="4" s="1"/>
  <c r="G50" i="4"/>
  <c r="H50" i="4" s="1"/>
  <c r="G31" i="4"/>
  <c r="H31" i="4" s="1"/>
  <c r="G10" i="4"/>
  <c r="H10" i="4" s="1"/>
  <c r="G55" i="4"/>
  <c r="H55" i="4" s="1"/>
  <c r="G51" i="4"/>
  <c r="H51" i="4" s="1"/>
  <c r="G43" i="4"/>
  <c r="H43" i="4" s="1"/>
  <c r="G16" i="4"/>
  <c r="H16" i="4" s="1"/>
  <c r="G30" i="4"/>
  <c r="H30" i="4" s="1"/>
  <c r="G39" i="4"/>
  <c r="H39" i="4" s="1"/>
  <c r="G147" i="5"/>
  <c r="H147" i="5" s="1"/>
  <c r="G138" i="5"/>
  <c r="H138" i="5" s="1"/>
  <c r="G142" i="5"/>
  <c r="H142" i="5" s="1"/>
  <c r="G136" i="5"/>
  <c r="H136" i="5" s="1"/>
  <c r="G129" i="5"/>
  <c r="H129" i="5" s="1"/>
  <c r="G116" i="5"/>
  <c r="H116" i="5" s="1"/>
  <c r="G5" i="5"/>
  <c r="H5" i="5" s="1"/>
  <c r="G6" i="5"/>
  <c r="H6" i="5" s="1"/>
  <c r="G128" i="5"/>
  <c r="H128" i="5" s="1"/>
  <c r="G91" i="5"/>
  <c r="H91" i="5" s="1"/>
  <c r="G51" i="5"/>
  <c r="H51" i="5" s="1"/>
  <c r="G35" i="5"/>
  <c r="H35" i="5" s="1"/>
  <c r="G21" i="5"/>
  <c r="H21" i="5" s="1"/>
  <c r="G10" i="5"/>
  <c r="H10" i="5" s="1"/>
  <c r="G130" i="5"/>
  <c r="H130" i="5" s="1"/>
  <c r="G107" i="5"/>
  <c r="H107" i="5" s="1"/>
  <c r="G89" i="5"/>
  <c r="H89" i="5" s="1"/>
  <c r="G134" i="5"/>
  <c r="H134" i="5" s="1"/>
  <c r="G59" i="5"/>
  <c r="H59" i="5" s="1"/>
  <c r="G61" i="5"/>
  <c r="H61" i="5" s="1"/>
  <c r="G48" i="5"/>
  <c r="H48" i="5" s="1"/>
  <c r="G109" i="5"/>
  <c r="H109" i="5" s="1"/>
  <c r="G92" i="5"/>
  <c r="H92" i="5" s="1"/>
  <c r="G101" i="5"/>
  <c r="H101" i="5" s="1"/>
  <c r="G69" i="5"/>
  <c r="H69" i="5" s="1"/>
  <c r="G57" i="5"/>
  <c r="H57" i="5" s="1"/>
  <c r="G45" i="5"/>
  <c r="H45" i="5" s="1"/>
  <c r="G25" i="5"/>
  <c r="H25" i="5" s="1"/>
  <c r="G97" i="5"/>
  <c r="H97" i="5" s="1"/>
  <c r="G93" i="5"/>
  <c r="H93" i="5" s="1"/>
  <c r="G73" i="5"/>
  <c r="H73" i="5" s="1"/>
  <c r="G180" i="5"/>
  <c r="H180" i="5" s="1"/>
  <c r="G164" i="5"/>
  <c r="H164" i="5" s="1"/>
  <c r="G131" i="5"/>
  <c r="H131" i="5" s="1"/>
  <c r="G110" i="5"/>
  <c r="H110" i="5" s="1"/>
  <c r="G62" i="5"/>
  <c r="H62" i="5" s="1"/>
  <c r="G46" i="5"/>
  <c r="H46" i="5" s="1"/>
  <c r="G30" i="5"/>
  <c r="H30" i="5" s="1"/>
  <c r="G188" i="5"/>
  <c r="H188" i="5" s="1"/>
  <c r="G176" i="5"/>
  <c r="H176" i="5" s="1"/>
  <c r="G172" i="5"/>
  <c r="H172" i="5" s="1"/>
  <c r="G168" i="5"/>
  <c r="H168" i="5" s="1"/>
  <c r="G160" i="5"/>
  <c r="H160" i="5" s="1"/>
  <c r="G156" i="5"/>
  <c r="H156" i="5" s="1"/>
  <c r="G152" i="5"/>
  <c r="H152" i="5" s="1"/>
  <c r="G144" i="5"/>
  <c r="H144" i="5" s="1"/>
  <c r="G118" i="5"/>
  <c r="H118" i="5" s="1"/>
  <c r="G114" i="5"/>
  <c r="H114" i="5" s="1"/>
  <c r="G106" i="5"/>
  <c r="H106" i="5" s="1"/>
  <c r="G102" i="5"/>
  <c r="H102" i="5" s="1"/>
  <c r="G98" i="5"/>
  <c r="H98" i="5" s="1"/>
  <c r="G90" i="5"/>
  <c r="H90" i="5" s="1"/>
  <c r="G82" i="5"/>
  <c r="H82" i="5" s="1"/>
  <c r="G74" i="5"/>
  <c r="H74" i="5" s="1"/>
  <c r="G66" i="5"/>
  <c r="H66" i="5" s="1"/>
  <c r="G58" i="5"/>
  <c r="H58" i="5" s="1"/>
  <c r="G50" i="5"/>
  <c r="H50" i="5" s="1"/>
  <c r="G34" i="5"/>
  <c r="H34" i="5" s="1"/>
  <c r="G22" i="5"/>
  <c r="H22" i="5" s="1"/>
  <c r="G11" i="5"/>
  <c r="H11" i="5" s="1"/>
  <c r="G7" i="5"/>
  <c r="H7" i="5" s="1"/>
  <c r="G34" i="4"/>
  <c r="H34" i="4" s="1"/>
  <c r="G23" i="4"/>
  <c r="H23" i="4" s="1"/>
  <c r="G164" i="30"/>
  <c r="H164" i="30" s="1"/>
  <c r="G166" i="30"/>
  <c r="H166" i="30" s="1"/>
  <c r="G165" i="30"/>
  <c r="H165" i="30" s="1"/>
  <c r="G167" i="30"/>
  <c r="H167" i="30" s="1"/>
  <c r="G169" i="30"/>
  <c r="H169" i="30" s="1"/>
  <c r="G159" i="30"/>
  <c r="H159" i="30" s="1"/>
  <c r="G161" i="30"/>
  <c r="H161" i="30" s="1"/>
  <c r="G155" i="30"/>
  <c r="H155" i="30" s="1"/>
  <c r="G160" i="30"/>
  <c r="H160" i="30" s="1"/>
  <c r="G168" i="30"/>
  <c r="H168" i="30" s="1"/>
  <c r="G60" i="29"/>
  <c r="H60" i="29" s="1"/>
  <c r="G69" i="29"/>
  <c r="H69" i="29" s="1"/>
  <c r="G63" i="29"/>
  <c r="H63" i="29" s="1"/>
  <c r="G70" i="29"/>
  <c r="H70" i="29" s="1"/>
  <c r="G59" i="29"/>
  <c r="H59" i="29" s="1"/>
  <c r="G68" i="29"/>
  <c r="H68" i="29" s="1"/>
  <c r="G53" i="29"/>
  <c r="H53" i="29" s="1"/>
  <c r="G48" i="29"/>
  <c r="H48" i="29" s="1"/>
  <c r="G35" i="29"/>
  <c r="H35" i="29" s="1"/>
  <c r="G49" i="29"/>
  <c r="H49" i="29" s="1"/>
  <c r="G148" i="30"/>
  <c r="H148" i="30" s="1"/>
  <c r="G135" i="30"/>
  <c r="H135" i="30" s="1"/>
  <c r="G149" i="30"/>
  <c r="H149" i="30" s="1"/>
  <c r="G136" i="30"/>
  <c r="H136" i="30" s="1"/>
  <c r="G8" i="29"/>
  <c r="H8" i="29" s="1"/>
  <c r="G12" i="29"/>
  <c r="H12" i="29" s="1"/>
  <c r="G36" i="29"/>
  <c r="H36" i="29" s="1"/>
  <c r="G112" i="30"/>
  <c r="H112" i="30" s="1"/>
  <c r="G43" i="29"/>
  <c r="H43" i="29" s="1"/>
  <c r="G83" i="29"/>
  <c r="H83" i="29" s="1"/>
  <c r="G87" i="29"/>
  <c r="H87" i="29" s="1"/>
  <c r="G132" i="30"/>
  <c r="H132" i="30" s="1"/>
  <c r="G108" i="30"/>
  <c r="H108" i="30" s="1"/>
  <c r="G104" i="30"/>
  <c r="H104" i="30" s="1"/>
  <c r="G78" i="30"/>
  <c r="H78" i="30" s="1"/>
  <c r="G7" i="29"/>
  <c r="H7" i="29" s="1"/>
  <c r="G21" i="29"/>
  <c r="H21" i="29" s="1"/>
  <c r="G5" i="29"/>
  <c r="H5" i="29" s="1"/>
  <c r="G140" i="30"/>
  <c r="H140" i="30" s="1"/>
  <c r="G150" i="30"/>
  <c r="H150" i="30" s="1"/>
  <c r="G175" i="30"/>
  <c r="H175" i="30" s="1"/>
  <c r="G2" i="30"/>
  <c r="H2" i="30" s="1"/>
  <c r="G113" i="30"/>
  <c r="H113" i="30" s="1"/>
  <c r="G81" i="30"/>
  <c r="H81" i="30" s="1"/>
  <c r="G131" i="30"/>
  <c r="H131" i="30" s="1"/>
  <c r="G145" i="30"/>
  <c r="H145" i="30" s="1"/>
  <c r="G147" i="30"/>
  <c r="H147" i="30" s="1"/>
  <c r="G90" i="30"/>
  <c r="H90" i="30" s="1"/>
  <c r="G99" i="30"/>
  <c r="H99" i="30" s="1"/>
  <c r="G100" i="30"/>
  <c r="H100" i="30" s="1"/>
  <c r="G95" i="30"/>
  <c r="H95" i="30" s="1"/>
  <c r="G77" i="30"/>
  <c r="H77" i="30" s="1"/>
  <c r="G49" i="30"/>
  <c r="H49" i="30" s="1"/>
  <c r="G71" i="30"/>
  <c r="H71" i="30" s="1"/>
  <c r="G89" i="30"/>
  <c r="H89" i="30" s="1"/>
  <c r="G3" i="30"/>
  <c r="H3" i="30" s="1"/>
  <c r="G143" i="30"/>
  <c r="H143" i="30" s="1"/>
  <c r="G128" i="30"/>
  <c r="H128" i="30" s="1"/>
  <c r="G139" i="30"/>
  <c r="H139" i="30" s="1"/>
  <c r="G144" i="30"/>
  <c r="H144" i="30" s="1"/>
  <c r="G146" i="30"/>
  <c r="H146" i="30" s="1"/>
  <c r="G106" i="30"/>
  <c r="H106" i="30" s="1"/>
  <c r="G74" i="30"/>
  <c r="H74" i="30" s="1"/>
  <c r="G151" i="30"/>
  <c r="H151" i="30" s="1"/>
  <c r="G72" i="30"/>
  <c r="H72" i="30" s="1"/>
  <c r="G80" i="30"/>
  <c r="H80" i="30" s="1"/>
  <c r="G5" i="30"/>
  <c r="H5" i="30" s="1"/>
  <c r="G25" i="30"/>
  <c r="H25" i="30" s="1"/>
  <c r="G33" i="30"/>
  <c r="H33" i="30" s="1"/>
  <c r="G109" i="30"/>
  <c r="H109" i="30" s="1"/>
  <c r="G154" i="30"/>
  <c r="H154" i="30" s="1"/>
  <c r="G156" i="30"/>
  <c r="H156" i="30" s="1"/>
  <c r="G125" i="30"/>
  <c r="H125" i="30" s="1"/>
  <c r="G121" i="30"/>
  <c r="H121" i="30" s="1"/>
  <c r="G117" i="30"/>
  <c r="H117" i="30" s="1"/>
  <c r="G97" i="30"/>
  <c r="H97" i="30" s="1"/>
  <c r="G88" i="30"/>
  <c r="H88" i="30" s="1"/>
  <c r="G79" i="30"/>
  <c r="H79" i="30" s="1"/>
  <c r="G98" i="30"/>
  <c r="H98" i="30" s="1"/>
  <c r="G64" i="30"/>
  <c r="H64" i="30" s="1"/>
  <c r="F83" i="30"/>
  <c r="G83" i="30" s="1"/>
  <c r="H83" i="30" s="1"/>
  <c r="G82" i="30"/>
  <c r="H82" i="30" s="1"/>
  <c r="G4" i="30"/>
  <c r="H4" i="30" s="1"/>
  <c r="G15" i="30"/>
  <c r="H15" i="30" s="1"/>
  <c r="G56" i="30"/>
  <c r="H56" i="30" s="1"/>
  <c r="G41" i="30"/>
  <c r="H41" i="30" s="1"/>
  <c r="G18" i="30"/>
  <c r="H18" i="30" s="1"/>
  <c r="G11" i="30"/>
  <c r="H11" i="30" s="1"/>
  <c r="G57" i="30"/>
  <c r="H57" i="30" s="1"/>
  <c r="G53" i="30"/>
  <c r="H53" i="30" s="1"/>
  <c r="G19" i="30"/>
  <c r="H19" i="30" s="1"/>
  <c r="G6" i="30"/>
  <c r="H6" i="30" s="1"/>
  <c r="G50" i="30"/>
  <c r="H50" i="30" s="1"/>
  <c r="G62" i="30"/>
  <c r="H62" i="30" s="1"/>
  <c r="G31" i="30"/>
  <c r="H31" i="30" s="1"/>
  <c r="G13" i="30"/>
  <c r="H13" i="30" s="1"/>
  <c r="G7" i="30"/>
  <c r="H7" i="30" s="1"/>
  <c r="G54" i="30"/>
  <c r="H54" i="30" s="1"/>
  <c r="G27" i="30"/>
  <c r="H27" i="30" s="1"/>
  <c r="G20" i="30"/>
  <c r="H20" i="30" s="1"/>
  <c r="G30" i="30"/>
  <c r="H30" i="30" s="1"/>
  <c r="G58" i="30"/>
  <c r="H58" i="30" s="1"/>
  <c r="G43" i="30"/>
  <c r="H43" i="30" s="1"/>
  <c r="G26" i="30"/>
  <c r="H26" i="30" s="1"/>
  <c r="G12" i="30"/>
  <c r="H12" i="30" s="1"/>
  <c r="G63" i="30"/>
  <c r="H63" i="30" s="1"/>
  <c r="G55" i="30"/>
  <c r="H55" i="30" s="1"/>
  <c r="G45" i="30"/>
  <c r="H45" i="30" s="1"/>
  <c r="G40" i="30"/>
  <c r="H40" i="30" s="1"/>
  <c r="G36" i="30"/>
  <c r="H36" i="30" s="1"/>
  <c r="G32" i="30"/>
  <c r="H32" i="30" s="1"/>
  <c r="G21" i="30"/>
  <c r="H21" i="30" s="1"/>
  <c r="G14" i="30"/>
  <c r="H14" i="30" s="1"/>
  <c r="G116" i="30"/>
  <c r="H116" i="30" s="1"/>
  <c r="G96" i="30"/>
  <c r="H96" i="30" s="1"/>
  <c r="G92" i="30"/>
  <c r="H92" i="30" s="1"/>
  <c r="G66" i="30"/>
  <c r="H66" i="30" s="1"/>
  <c r="G119" i="30"/>
  <c r="H119" i="30" s="1"/>
  <c r="G65" i="30"/>
  <c r="H65" i="30" s="1"/>
  <c r="G61" i="30"/>
  <c r="H61" i="30" s="1"/>
  <c r="G47" i="30"/>
  <c r="H47" i="30" s="1"/>
  <c r="G42" i="30"/>
  <c r="H42" i="30" s="1"/>
  <c r="G87" i="30"/>
  <c r="H87" i="30" s="1"/>
  <c r="G124" i="30"/>
  <c r="H124" i="30" s="1"/>
  <c r="G105" i="30"/>
  <c r="H105" i="30" s="1"/>
  <c r="G69" i="30"/>
  <c r="H69" i="30" s="1"/>
  <c r="G73" i="30"/>
  <c r="H73" i="30" s="1"/>
  <c r="G22" i="30"/>
  <c r="H22" i="30" s="1"/>
  <c r="G70" i="30"/>
  <c r="H70" i="30" s="1"/>
  <c r="G86" i="30"/>
  <c r="H86" i="30" s="1"/>
  <c r="G91" i="30"/>
  <c r="H91" i="30" s="1"/>
  <c r="G101" i="30"/>
  <c r="H101" i="30" s="1"/>
  <c r="G107" i="30"/>
  <c r="H107" i="30" s="1"/>
  <c r="G8" i="30"/>
  <c r="H8" i="30" s="1"/>
  <c r="G4" i="29"/>
  <c r="H4" i="29" s="1"/>
  <c r="G32" i="29"/>
  <c r="H32" i="29" s="1"/>
  <c r="G40" i="29"/>
  <c r="H40" i="29" s="1"/>
  <c r="G50" i="29"/>
  <c r="H50" i="29" s="1"/>
  <c r="G98" i="29"/>
  <c r="H98" i="29" s="1"/>
  <c r="G100" i="29"/>
  <c r="H100" i="29" s="1"/>
  <c r="G3" i="29"/>
  <c r="H3" i="29" s="1"/>
  <c r="G6" i="29"/>
  <c r="H6" i="29" s="1"/>
  <c r="G16" i="29"/>
  <c r="H16" i="29" s="1"/>
  <c r="G20" i="29"/>
  <c r="H20" i="29" s="1"/>
  <c r="G24" i="29"/>
  <c r="H24" i="29" s="1"/>
  <c r="G31" i="29"/>
  <c r="H31" i="29" s="1"/>
  <c r="G39" i="29"/>
  <c r="H39" i="29" s="1"/>
  <c r="G91" i="29"/>
  <c r="H91" i="29" s="1"/>
  <c r="G13" i="29"/>
  <c r="H13" i="29" s="1"/>
  <c r="G45" i="29"/>
  <c r="H45" i="29" s="1"/>
  <c r="G103" i="29"/>
  <c r="H103" i="29" s="1"/>
  <c r="G73" i="29"/>
  <c r="H73" i="29" s="1"/>
  <c r="G79" i="29"/>
  <c r="H79" i="29" s="1"/>
  <c r="G85" i="29"/>
  <c r="H85" i="29" s="1"/>
  <c r="G90" i="29"/>
  <c r="H90" i="29" s="1"/>
  <c r="G92" i="29"/>
  <c r="H92" i="29" s="1"/>
  <c r="G17" i="29"/>
  <c r="H17" i="29" s="1"/>
  <c r="G25" i="29"/>
  <c r="H25" i="29" s="1"/>
  <c r="G51" i="29"/>
  <c r="H51" i="29" s="1"/>
  <c r="G26" i="29"/>
  <c r="H26" i="29" s="1"/>
  <c r="G52" i="29"/>
  <c r="H52" i="29" s="1"/>
  <c r="G55" i="29"/>
  <c r="H55" i="29" s="1"/>
  <c r="G76" i="29"/>
  <c r="H76" i="29" s="1"/>
  <c r="G95" i="29"/>
  <c r="H95" i="29" s="1"/>
  <c r="G99" i="29"/>
  <c r="H99" i="29" s="1"/>
  <c r="G101" i="29"/>
  <c r="H101" i="29" s="1"/>
  <c r="G9" i="29"/>
  <c r="H9" i="29" s="1"/>
  <c r="G2" i="29"/>
  <c r="H2" i="29" s="1"/>
  <c r="G176" i="30"/>
  <c r="H176" i="30" s="1"/>
  <c r="G177" i="30"/>
  <c r="H177" i="30" s="1"/>
  <c r="G179" i="30"/>
  <c r="H179" i="30" s="1"/>
  <c r="G180" i="30"/>
  <c r="H180" i="30" s="1"/>
  <c r="G182" i="30"/>
  <c r="H182" i="30" s="1"/>
  <c r="G186" i="30"/>
  <c r="H186" i="30" s="1"/>
  <c r="G187" i="30"/>
  <c r="H187" i="30" s="1"/>
  <c r="G191" i="30"/>
  <c r="H191" i="30" s="1"/>
  <c r="G197" i="30"/>
  <c r="H197" i="30" s="1"/>
  <c r="G173" i="30"/>
  <c r="H173" i="30" s="1"/>
  <c r="E37" i="30"/>
  <c r="G34" i="30"/>
  <c r="H34" i="30" s="1"/>
  <c r="G126" i="30"/>
  <c r="H126" i="30" s="1"/>
  <c r="G174" i="30"/>
  <c r="H174" i="30" s="1"/>
  <c r="G178" i="30"/>
  <c r="H178" i="30" s="1"/>
  <c r="G181" i="30"/>
  <c r="H181" i="30" s="1"/>
  <c r="G183" i="30"/>
  <c r="H183" i="30" s="1"/>
  <c r="G190" i="30"/>
  <c r="H190" i="30" s="1"/>
  <c r="G193" i="30"/>
  <c r="H193" i="30" s="1"/>
  <c r="G194" i="30"/>
  <c r="H194" i="30" s="1"/>
  <c r="G198" i="30"/>
  <c r="H198" i="30" s="1"/>
  <c r="G44" i="29"/>
  <c r="H44" i="29" s="1"/>
  <c r="G93" i="29"/>
  <c r="H93" i="29" s="1"/>
  <c r="C28" i="29"/>
  <c r="D28" i="29" s="1"/>
  <c r="E28" i="29"/>
  <c r="F28" i="29" s="1"/>
  <c r="E68" i="22"/>
  <c r="C68" i="22"/>
  <c r="E66" i="22"/>
  <c r="C66" i="22"/>
  <c r="E61" i="22"/>
  <c r="C61" i="22"/>
  <c r="E59" i="22"/>
  <c r="C59" i="22"/>
  <c r="E57" i="22"/>
  <c r="C57" i="22"/>
  <c r="G58" i="31" l="1"/>
  <c r="H58" i="31" s="1"/>
  <c r="G30" i="31"/>
  <c r="H30" i="31" s="1"/>
  <c r="F37" i="30"/>
  <c r="G37" i="30" s="1"/>
  <c r="H37" i="30" s="1"/>
  <c r="G28" i="29"/>
  <c r="H28" i="29" s="1"/>
  <c r="D182" i="24"/>
  <c r="D183" i="24"/>
  <c r="D186" i="24"/>
  <c r="D187" i="24"/>
  <c r="D190" i="24"/>
  <c r="D191" i="24"/>
  <c r="D192" i="24"/>
  <c r="D195" i="24"/>
  <c r="E51" i="22"/>
  <c r="C51" i="22"/>
  <c r="E49" i="22"/>
  <c r="C49" i="22"/>
  <c r="E46" i="22"/>
  <c r="C46" i="22"/>
  <c r="E41" i="22"/>
  <c r="F41" i="22" s="1"/>
  <c r="C41" i="22"/>
  <c r="D41" i="22" s="1"/>
  <c r="G40" i="22"/>
  <c r="H40" i="22" s="1"/>
  <c r="F40" i="22"/>
  <c r="D40" i="22"/>
  <c r="F39" i="22"/>
  <c r="G39" i="22" s="1"/>
  <c r="H39" i="22" s="1"/>
  <c r="D39" i="22"/>
  <c r="F38" i="22"/>
  <c r="D38" i="22"/>
  <c r="G38" i="22" s="1"/>
  <c r="H38" i="22" s="1"/>
  <c r="F161" i="24"/>
  <c r="F153" i="24"/>
  <c r="F154" i="24"/>
  <c r="F155" i="24"/>
  <c r="F158" i="24"/>
  <c r="F159" i="24"/>
  <c r="F160" i="24"/>
  <c r="F164" i="24"/>
  <c r="F165" i="24"/>
  <c r="G165" i="24" s="1"/>
  <c r="H165" i="24" s="1"/>
  <c r="F166" i="24"/>
  <c r="F167" i="24"/>
  <c r="F168" i="24"/>
  <c r="F169" i="24"/>
  <c r="F170" i="24"/>
  <c r="F171" i="24"/>
  <c r="F172" i="24"/>
  <c r="F173" i="24"/>
  <c r="F174" i="24"/>
  <c r="F175" i="24"/>
  <c r="F176" i="24"/>
  <c r="F177" i="24"/>
  <c r="F178" i="24"/>
  <c r="F179" i="24"/>
  <c r="F182" i="24"/>
  <c r="F183" i="24"/>
  <c r="F186" i="24"/>
  <c r="F187" i="24"/>
  <c r="F190" i="24"/>
  <c r="F191" i="24"/>
  <c r="F192" i="24"/>
  <c r="G192" i="24" s="1"/>
  <c r="H192" i="24" s="1"/>
  <c r="F195" i="24"/>
  <c r="D153" i="24"/>
  <c r="D154" i="24"/>
  <c r="D155" i="24"/>
  <c r="D158" i="24"/>
  <c r="D159" i="24"/>
  <c r="D160" i="24"/>
  <c r="G160" i="24" s="1"/>
  <c r="H160" i="24" s="1"/>
  <c r="D161" i="24"/>
  <c r="D164" i="24"/>
  <c r="D165" i="24"/>
  <c r="D166" i="24"/>
  <c r="G166" i="24" s="1"/>
  <c r="H166" i="24" s="1"/>
  <c r="D167" i="24"/>
  <c r="D168" i="24"/>
  <c r="D169" i="24"/>
  <c r="D170" i="24"/>
  <c r="D171" i="24"/>
  <c r="D172" i="24"/>
  <c r="D173" i="24"/>
  <c r="D174" i="24"/>
  <c r="G174" i="24" s="1"/>
  <c r="H174" i="24" s="1"/>
  <c r="D175" i="24"/>
  <c r="G175" i="24" s="1"/>
  <c r="H175" i="24" s="1"/>
  <c r="D176" i="24"/>
  <c r="D177" i="24"/>
  <c r="D178" i="24"/>
  <c r="G178" i="24" s="1"/>
  <c r="H178" i="24" s="1"/>
  <c r="D179" i="24"/>
  <c r="F42" i="22"/>
  <c r="G49" i="22"/>
  <c r="H49" i="22" s="1"/>
  <c r="G59" i="22"/>
  <c r="H59" i="22" s="1"/>
  <c r="D42" i="22"/>
  <c r="G55" i="22"/>
  <c r="H55" i="22" s="1"/>
  <c r="G66" i="22"/>
  <c r="H66" i="22" s="1"/>
  <c r="G68" i="22"/>
  <c r="H68" i="22" s="1"/>
  <c r="G73" i="22"/>
  <c r="H73" i="22" s="1"/>
  <c r="G37" i="24"/>
  <c r="H37" i="24" s="1"/>
  <c r="G106" i="24"/>
  <c r="H106" i="24" s="1"/>
  <c r="D19" i="24"/>
  <c r="F19" i="24"/>
  <c r="F4" i="24"/>
  <c r="G4" i="24" s="1"/>
  <c r="H4" i="24" s="1"/>
  <c r="F5" i="24"/>
  <c r="G5" i="24" s="1"/>
  <c r="H5" i="24" s="1"/>
  <c r="F6" i="24"/>
  <c r="F7" i="24"/>
  <c r="F8" i="24"/>
  <c r="G8" i="24" s="1"/>
  <c r="H8" i="24" s="1"/>
  <c r="F10" i="24"/>
  <c r="F11" i="24"/>
  <c r="F12" i="24"/>
  <c r="F13" i="24"/>
  <c r="G13" i="24" s="1"/>
  <c r="H13" i="24" s="1"/>
  <c r="F14" i="24"/>
  <c r="G14" i="24" s="1"/>
  <c r="H14" i="24" s="1"/>
  <c r="F20" i="24"/>
  <c r="F21" i="24"/>
  <c r="F22" i="24"/>
  <c r="G22" i="24" s="1"/>
  <c r="H22" i="24" s="1"/>
  <c r="F23" i="24"/>
  <c r="G23" i="24" s="1"/>
  <c r="H23" i="24" s="1"/>
  <c r="F28" i="24"/>
  <c r="F29" i="24"/>
  <c r="F30" i="24"/>
  <c r="G30" i="24" s="1"/>
  <c r="H30" i="24" s="1"/>
  <c r="F31" i="24"/>
  <c r="G31" i="24" s="1"/>
  <c r="H31" i="24" s="1"/>
  <c r="F32" i="24"/>
  <c r="F37" i="24"/>
  <c r="F38" i="24"/>
  <c r="G38" i="24" s="1"/>
  <c r="H38" i="24" s="1"/>
  <c r="F39" i="24"/>
  <c r="F44" i="24"/>
  <c r="F45" i="24"/>
  <c r="F46" i="24"/>
  <c r="G46" i="24" s="1"/>
  <c r="H46" i="24" s="1"/>
  <c r="F47" i="24"/>
  <c r="F48" i="24"/>
  <c r="F52" i="24"/>
  <c r="F53" i="24"/>
  <c r="F54" i="24"/>
  <c r="G54" i="24" s="1"/>
  <c r="H54" i="24" s="1"/>
  <c r="F55" i="24"/>
  <c r="F56" i="24"/>
  <c r="F60" i="24"/>
  <c r="G60" i="24" s="1"/>
  <c r="H60" i="24" s="1"/>
  <c r="F61" i="24"/>
  <c r="G61" i="24" s="1"/>
  <c r="H61" i="24" s="1"/>
  <c r="F62" i="24"/>
  <c r="F63" i="24"/>
  <c r="F64" i="24"/>
  <c r="G64" i="24" s="1"/>
  <c r="H64" i="24" s="1"/>
  <c r="F65" i="24"/>
  <c r="G65" i="24" s="1"/>
  <c r="H65" i="24" s="1"/>
  <c r="F69" i="24"/>
  <c r="F70" i="24"/>
  <c r="F71" i="24"/>
  <c r="G71" i="24" s="1"/>
  <c r="H71" i="24" s="1"/>
  <c r="F72" i="24"/>
  <c r="G72" i="24" s="1"/>
  <c r="H72" i="24" s="1"/>
  <c r="F73" i="24"/>
  <c r="F77" i="24"/>
  <c r="F78" i="24"/>
  <c r="G78" i="24" s="1"/>
  <c r="H78" i="24" s="1"/>
  <c r="F79" i="24"/>
  <c r="F80" i="24"/>
  <c r="F81" i="24"/>
  <c r="F85" i="24"/>
  <c r="F86" i="24"/>
  <c r="G86" i="24" s="1"/>
  <c r="H86" i="24" s="1"/>
  <c r="F87" i="24"/>
  <c r="F88" i="24"/>
  <c r="F89" i="24"/>
  <c r="F93" i="24"/>
  <c r="F94" i="24"/>
  <c r="F95" i="24"/>
  <c r="F96" i="24"/>
  <c r="G96" i="24" s="1"/>
  <c r="H96" i="24" s="1"/>
  <c r="F97" i="24"/>
  <c r="G97" i="24" s="1"/>
  <c r="H97" i="24" s="1"/>
  <c r="F98" i="24"/>
  <c r="F102" i="24"/>
  <c r="F103" i="24"/>
  <c r="G103" i="24" s="1"/>
  <c r="H103" i="24" s="1"/>
  <c r="F104" i="24"/>
  <c r="G104" i="24" s="1"/>
  <c r="H104" i="24" s="1"/>
  <c r="F105" i="24"/>
  <c r="F106" i="24"/>
  <c r="F107" i="24"/>
  <c r="G107" i="24" s="1"/>
  <c r="H107" i="24" s="1"/>
  <c r="F111" i="24"/>
  <c r="G111" i="24" s="1"/>
  <c r="H111" i="24" s="1"/>
  <c r="F112" i="24"/>
  <c r="F113" i="24"/>
  <c r="F114" i="24"/>
  <c r="F115" i="24"/>
  <c r="G115" i="24" s="1"/>
  <c r="H115" i="24" s="1"/>
  <c r="F116" i="24"/>
  <c r="F120" i="24"/>
  <c r="F121" i="24"/>
  <c r="F122" i="24"/>
  <c r="G122" i="24" s="1"/>
  <c r="H122" i="24" s="1"/>
  <c r="F123" i="24"/>
  <c r="F124" i="24"/>
  <c r="F128" i="24"/>
  <c r="F132" i="24"/>
  <c r="G132" i="24" s="1"/>
  <c r="H132" i="24" s="1"/>
  <c r="F133" i="24"/>
  <c r="F137" i="24"/>
  <c r="F140" i="24"/>
  <c r="F142" i="24"/>
  <c r="G142" i="24" s="1"/>
  <c r="H142" i="24" s="1"/>
  <c r="F144" i="24"/>
  <c r="F146" i="24"/>
  <c r="F147" i="24"/>
  <c r="F150" i="24"/>
  <c r="G150" i="24" s="1"/>
  <c r="H150" i="24" s="1"/>
  <c r="F3" i="24"/>
  <c r="D4" i="24"/>
  <c r="D5" i="24"/>
  <c r="D6" i="24"/>
  <c r="D7" i="24"/>
  <c r="D8" i="24"/>
  <c r="D10" i="24"/>
  <c r="G10" i="24" s="1"/>
  <c r="H10" i="24" s="1"/>
  <c r="D11" i="24"/>
  <c r="D12" i="24"/>
  <c r="D13" i="24"/>
  <c r="D14" i="24"/>
  <c r="D20" i="24"/>
  <c r="D21" i="24"/>
  <c r="D22" i="24"/>
  <c r="D23" i="24"/>
  <c r="D28" i="24"/>
  <c r="D29" i="24"/>
  <c r="D30" i="24"/>
  <c r="D31" i="24"/>
  <c r="D32" i="24"/>
  <c r="D37" i="24"/>
  <c r="D38" i="24"/>
  <c r="D39" i="24"/>
  <c r="G39" i="24" s="1"/>
  <c r="H39" i="24" s="1"/>
  <c r="D44" i="24"/>
  <c r="D45" i="24"/>
  <c r="D46" i="24"/>
  <c r="D47" i="24"/>
  <c r="D48" i="24"/>
  <c r="D52" i="24"/>
  <c r="G52" i="24" s="1"/>
  <c r="H52" i="24" s="1"/>
  <c r="D53" i="24"/>
  <c r="G53" i="24" s="1"/>
  <c r="H53" i="24" s="1"/>
  <c r="D54" i="24"/>
  <c r="D55" i="24"/>
  <c r="D56" i="24"/>
  <c r="D60" i="24"/>
  <c r="D61" i="24"/>
  <c r="D62" i="24"/>
  <c r="D63" i="24"/>
  <c r="D64" i="24"/>
  <c r="D65" i="24"/>
  <c r="D69" i="24"/>
  <c r="D70" i="24"/>
  <c r="G70" i="24" s="1"/>
  <c r="H70" i="24" s="1"/>
  <c r="D71" i="24"/>
  <c r="D72" i="24"/>
  <c r="D73" i="24"/>
  <c r="D77" i="24"/>
  <c r="D78" i="24"/>
  <c r="D79" i="24"/>
  <c r="D80" i="24"/>
  <c r="D81" i="24"/>
  <c r="D85" i="24"/>
  <c r="G85" i="24" s="1"/>
  <c r="H85" i="24" s="1"/>
  <c r="D86" i="24"/>
  <c r="D87" i="24"/>
  <c r="D88" i="24"/>
  <c r="D89" i="24"/>
  <c r="D93" i="24"/>
  <c r="D94" i="24"/>
  <c r="D95" i="24"/>
  <c r="D96" i="24"/>
  <c r="D97" i="24"/>
  <c r="D98" i="24"/>
  <c r="D102" i="24"/>
  <c r="D103" i="24"/>
  <c r="D104" i="24"/>
  <c r="D105" i="24"/>
  <c r="D106" i="24"/>
  <c r="D107" i="24"/>
  <c r="D111" i="24"/>
  <c r="D112" i="24"/>
  <c r="D113" i="24"/>
  <c r="D114" i="24"/>
  <c r="G114" i="24" s="1"/>
  <c r="H114" i="24" s="1"/>
  <c r="D115" i="24"/>
  <c r="D116" i="24"/>
  <c r="D118" i="24"/>
  <c r="D119" i="24"/>
  <c r="D120" i="24"/>
  <c r="G120" i="24" s="1"/>
  <c r="H120" i="24" s="1"/>
  <c r="D121" i="24"/>
  <c r="D122" i="24"/>
  <c r="D123" i="24"/>
  <c r="D124" i="24"/>
  <c r="D128" i="24"/>
  <c r="D132" i="24"/>
  <c r="D133" i="24"/>
  <c r="D137" i="24"/>
  <c r="D140" i="24"/>
  <c r="D142" i="24"/>
  <c r="D144" i="24"/>
  <c r="D146" i="24"/>
  <c r="G146" i="24" s="1"/>
  <c r="H146" i="24" s="1"/>
  <c r="D147" i="24"/>
  <c r="D149" i="24"/>
  <c r="D150" i="24"/>
  <c r="D3" i="24"/>
  <c r="G3" i="22"/>
  <c r="H3" i="22" s="1"/>
  <c r="G4" i="22"/>
  <c r="H4" i="22" s="1"/>
  <c r="G5" i="22"/>
  <c r="H5" i="22" s="1"/>
  <c r="G6" i="22"/>
  <c r="H6" i="22" s="1"/>
  <c r="G7" i="22"/>
  <c r="H7" i="22" s="1"/>
  <c r="G8" i="22"/>
  <c r="H8" i="22" s="1"/>
  <c r="G9" i="22"/>
  <c r="H9" i="22" s="1"/>
  <c r="G10" i="22"/>
  <c r="H10" i="22" s="1"/>
  <c r="E5" i="1" s="1"/>
  <c r="G17" i="22"/>
  <c r="H17" i="22" s="1"/>
  <c r="G18" i="22"/>
  <c r="H18" i="22" s="1"/>
  <c r="G5" i="1" s="1"/>
  <c r="G21" i="22"/>
  <c r="H21" i="22" s="1"/>
  <c r="G22" i="22"/>
  <c r="H22" i="22" s="1"/>
  <c r="G25" i="22"/>
  <c r="H25" i="22" s="1"/>
  <c r="G26" i="22"/>
  <c r="H26" i="22" s="1"/>
  <c r="G27" i="22"/>
  <c r="H27" i="22" s="1"/>
  <c r="G32" i="22"/>
  <c r="H32" i="22" s="1"/>
  <c r="G34" i="22"/>
  <c r="H34" i="22" s="1"/>
  <c r="G42" i="22"/>
  <c r="H42" i="22" s="1"/>
  <c r="G47" i="22"/>
  <c r="H47" i="22" s="1"/>
  <c r="G48" i="22"/>
  <c r="H48" i="22" s="1"/>
  <c r="G50" i="22"/>
  <c r="H50" i="22" s="1"/>
  <c r="G51" i="22"/>
  <c r="H51" i="22" s="1"/>
  <c r="G52" i="22"/>
  <c r="H52" i="22" s="1"/>
  <c r="G58" i="22"/>
  <c r="H58" i="22" s="1"/>
  <c r="G60" i="22"/>
  <c r="H60" i="22" s="1"/>
  <c r="G62" i="22"/>
  <c r="H62" i="22" s="1"/>
  <c r="G2" i="22"/>
  <c r="H2" i="22" s="1"/>
  <c r="G62" i="24" l="1"/>
  <c r="H62" i="24" s="1"/>
  <c r="G177" i="24"/>
  <c r="H177" i="24" s="1"/>
  <c r="G173" i="24"/>
  <c r="H173" i="24" s="1"/>
  <c r="G187" i="24"/>
  <c r="H187" i="24" s="1"/>
  <c r="G73" i="24"/>
  <c r="H73" i="24" s="1"/>
  <c r="G32" i="24"/>
  <c r="H32" i="24" s="1"/>
  <c r="G6" i="24"/>
  <c r="H6" i="24" s="1"/>
  <c r="G93" i="24"/>
  <c r="H93" i="24" s="1"/>
  <c r="G164" i="24"/>
  <c r="H164" i="24" s="1"/>
  <c r="G98" i="24"/>
  <c r="H98" i="24" s="1"/>
  <c r="G80" i="24"/>
  <c r="H80" i="24" s="1"/>
  <c r="G48" i="24"/>
  <c r="H48" i="24" s="1"/>
  <c r="G133" i="24"/>
  <c r="H133" i="24" s="1"/>
  <c r="G140" i="24"/>
  <c r="H140" i="24" s="1"/>
  <c r="G128" i="24"/>
  <c r="H128" i="24" s="1"/>
  <c r="G124" i="24"/>
  <c r="H124" i="24" s="1"/>
  <c r="G113" i="24"/>
  <c r="H113" i="24" s="1"/>
  <c r="G102" i="24"/>
  <c r="H102" i="24" s="1"/>
  <c r="G95" i="24"/>
  <c r="H95" i="24" s="1"/>
  <c r="G88" i="24"/>
  <c r="H88" i="24" s="1"/>
  <c r="G81" i="24"/>
  <c r="H81" i="24" s="1"/>
  <c r="G77" i="24"/>
  <c r="H77" i="24" s="1"/>
  <c r="G56" i="24"/>
  <c r="H56" i="24" s="1"/>
  <c r="G45" i="24"/>
  <c r="H45" i="24" s="1"/>
  <c r="G21" i="24"/>
  <c r="H21" i="24" s="1"/>
  <c r="G12" i="24"/>
  <c r="H12" i="24" s="1"/>
  <c r="G7" i="24"/>
  <c r="H7" i="24" s="1"/>
  <c r="G19" i="24"/>
  <c r="H19" i="24" s="1"/>
  <c r="G147" i="24"/>
  <c r="H147" i="24" s="1"/>
  <c r="G121" i="24"/>
  <c r="H121" i="24" s="1"/>
  <c r="G3" i="24"/>
  <c r="H3" i="24" s="1"/>
  <c r="G144" i="24"/>
  <c r="H144" i="24" s="1"/>
  <c r="G123" i="24"/>
  <c r="H123" i="24" s="1"/>
  <c r="G116" i="24"/>
  <c r="H116" i="24" s="1"/>
  <c r="G112" i="24"/>
  <c r="H112" i="24" s="1"/>
  <c r="G105" i="24"/>
  <c r="H105" i="24" s="1"/>
  <c r="G94" i="24"/>
  <c r="H94" i="24" s="1"/>
  <c r="G87" i="24"/>
  <c r="H87" i="24" s="1"/>
  <c r="G55" i="24"/>
  <c r="H55" i="24" s="1"/>
  <c r="G44" i="24"/>
  <c r="H44" i="24" s="1"/>
  <c r="G20" i="24"/>
  <c r="H20" i="24" s="1"/>
  <c r="G11" i="24"/>
  <c r="H11" i="24" s="1"/>
  <c r="G167" i="24"/>
  <c r="H167" i="24" s="1"/>
  <c r="G195" i="24"/>
  <c r="H195" i="24" s="1"/>
  <c r="G79" i="22"/>
  <c r="H79" i="22" s="1"/>
  <c r="G191" i="24"/>
  <c r="H191" i="24" s="1"/>
  <c r="G190" i="24"/>
  <c r="H190" i="24" s="1"/>
  <c r="G76" i="22"/>
  <c r="H76" i="22" s="1"/>
  <c r="G75" i="22"/>
  <c r="H75" i="22" s="1"/>
  <c r="G74" i="22"/>
  <c r="H74" i="22" s="1"/>
  <c r="G72" i="22"/>
  <c r="H72" i="22" s="1"/>
  <c r="G186" i="24"/>
  <c r="H186" i="24" s="1"/>
  <c r="G69" i="22"/>
  <c r="H69" i="22" s="1"/>
  <c r="G67" i="22"/>
  <c r="H67" i="22" s="1"/>
  <c r="G65" i="22"/>
  <c r="H65" i="22" s="1"/>
  <c r="G183" i="24"/>
  <c r="H183" i="24" s="1"/>
  <c r="G182" i="24"/>
  <c r="H182" i="24" s="1"/>
  <c r="G61" i="22"/>
  <c r="H61" i="22" s="1"/>
  <c r="G57" i="22"/>
  <c r="H57" i="22" s="1"/>
  <c r="G56" i="22"/>
  <c r="H56" i="22" s="1"/>
  <c r="G179" i="24"/>
  <c r="H179" i="24" s="1"/>
  <c r="G176" i="24"/>
  <c r="H176" i="24" s="1"/>
  <c r="G172" i="24"/>
  <c r="H172" i="24" s="1"/>
  <c r="G171" i="24"/>
  <c r="H171" i="24" s="1"/>
  <c r="G170" i="24"/>
  <c r="H170" i="24" s="1"/>
  <c r="G169" i="24"/>
  <c r="H169" i="24" s="1"/>
  <c r="G168" i="24"/>
  <c r="H168" i="24" s="1"/>
  <c r="G46" i="22"/>
  <c r="H46" i="22" s="1"/>
  <c r="G45" i="22"/>
  <c r="H45" i="22" s="1"/>
  <c r="G161" i="24"/>
  <c r="H161" i="24" s="1"/>
  <c r="G41" i="22"/>
  <c r="H41" i="22" s="1"/>
  <c r="G158" i="24"/>
  <c r="H158" i="24" s="1"/>
  <c r="G159" i="24"/>
  <c r="H159" i="24" s="1"/>
  <c r="G155" i="24"/>
  <c r="H155" i="24" s="1"/>
  <c r="G154" i="24"/>
  <c r="H154" i="24" s="1"/>
  <c r="G153" i="24"/>
  <c r="H153" i="24" s="1"/>
  <c r="G35" i="22"/>
  <c r="H35" i="22" s="1"/>
  <c r="G33" i="22"/>
  <c r="H33" i="22" s="1"/>
  <c r="G47" i="24"/>
  <c r="H47" i="24" s="1"/>
  <c r="G137" i="24"/>
  <c r="H137" i="24" s="1"/>
  <c r="G69" i="24"/>
  <c r="H69" i="24" s="1"/>
  <c r="G29" i="24"/>
  <c r="H29" i="24" s="1"/>
  <c r="G63" i="24"/>
  <c r="H63" i="24" s="1"/>
  <c r="G89" i="24"/>
  <c r="H89" i="24" s="1"/>
  <c r="G79" i="24"/>
  <c r="H79" i="24" s="1"/>
  <c r="G28" i="24"/>
  <c r="H28" i="24" s="1"/>
  <c r="F94" i="8"/>
  <c r="G94" i="8"/>
  <c r="H94" i="8"/>
  <c r="D94" i="8"/>
  <c r="E93" i="8"/>
  <c r="C93" i="8"/>
  <c r="D294" i="9"/>
  <c r="E81" i="8"/>
  <c r="E82" i="8" s="1"/>
  <c r="G82" i="8" s="1"/>
  <c r="H82" i="8" s="1"/>
  <c r="C81" i="8"/>
  <c r="E75" i="8"/>
  <c r="H71" i="8"/>
  <c r="G71" i="8"/>
  <c r="F71" i="8"/>
  <c r="D71" i="8"/>
  <c r="C75" i="8"/>
  <c r="E66" i="8"/>
  <c r="C66" i="8"/>
  <c r="E59" i="8"/>
  <c r="F59" i="8" s="1"/>
  <c r="C59" i="8"/>
  <c r="D59" i="8" s="1"/>
  <c r="E56" i="8"/>
  <c r="F55" i="8"/>
  <c r="G55" i="8"/>
  <c r="H55" i="8" s="1"/>
  <c r="C56" i="8"/>
  <c r="G56" i="8" s="1"/>
  <c r="H56" i="8" s="1"/>
  <c r="D55" i="8"/>
  <c r="D47" i="8"/>
  <c r="E45" i="8"/>
  <c r="C45" i="8"/>
  <c r="E43" i="8"/>
  <c r="C43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20" i="8"/>
  <c r="F24" i="8"/>
  <c r="F25" i="8"/>
  <c r="F26" i="8"/>
  <c r="F30" i="8"/>
  <c r="F31" i="8"/>
  <c r="F32" i="8"/>
  <c r="F36" i="8"/>
  <c r="F39" i="8"/>
  <c r="H84" i="9"/>
  <c r="F84" i="9"/>
  <c r="D84" i="9"/>
  <c r="E86" i="9"/>
  <c r="H23" i="9"/>
  <c r="H24" i="9"/>
  <c r="H25" i="9"/>
  <c r="H26" i="9"/>
  <c r="H27" i="9"/>
  <c r="H28" i="9"/>
  <c r="H29" i="9"/>
  <c r="H30" i="9"/>
  <c r="H31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5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7" i="9"/>
  <c r="H108" i="9"/>
  <c r="H109" i="9"/>
  <c r="H110" i="9"/>
  <c r="H111" i="9"/>
  <c r="H112" i="9"/>
  <c r="H113" i="9"/>
  <c r="H114" i="9"/>
  <c r="H115" i="9"/>
  <c r="H116" i="9"/>
  <c r="H121" i="9"/>
  <c r="H122" i="9"/>
  <c r="H123" i="9"/>
  <c r="H124" i="9"/>
  <c r="H125" i="9"/>
  <c r="H126" i="9"/>
  <c r="H127" i="9"/>
  <c r="H132" i="9"/>
  <c r="H133" i="9"/>
  <c r="H134" i="9"/>
  <c r="H135" i="9"/>
  <c r="I135" i="9" s="1"/>
  <c r="J135" i="9" s="1"/>
  <c r="H136" i="9"/>
  <c r="H137" i="9"/>
  <c r="I137" i="9" s="1"/>
  <c r="J137" i="9" s="1"/>
  <c r="H138" i="9"/>
  <c r="H139" i="9"/>
  <c r="I139" i="9"/>
  <c r="J139" i="9" s="1"/>
  <c r="H141" i="9"/>
  <c r="H142" i="9"/>
  <c r="I142" i="9" s="1"/>
  <c r="J142" i="9" s="1"/>
  <c r="H143" i="9"/>
  <c r="I143" i="9" s="1"/>
  <c r="J143" i="9" s="1"/>
  <c r="H144" i="9"/>
  <c r="H145" i="9"/>
  <c r="I145" i="9" s="1"/>
  <c r="J145" i="9" s="1"/>
  <c r="H146" i="9"/>
  <c r="H150" i="9"/>
  <c r="I150" i="9" s="1"/>
  <c r="J150" i="9" s="1"/>
  <c r="H151" i="9"/>
  <c r="I151" i="9" s="1"/>
  <c r="J151" i="9" s="1"/>
  <c r="H152" i="9"/>
  <c r="H153" i="9"/>
  <c r="H154" i="9"/>
  <c r="H155" i="9"/>
  <c r="H156" i="9"/>
  <c r="H157" i="9"/>
  <c r="H158" i="9"/>
  <c r="I158" i="9" s="1"/>
  <c r="J158" i="9" s="1"/>
  <c r="H159" i="9"/>
  <c r="I159" i="9" s="1"/>
  <c r="J159" i="9" s="1"/>
  <c r="H160" i="9"/>
  <c r="H161" i="9"/>
  <c r="H162" i="9"/>
  <c r="H163" i="9"/>
  <c r="I163" i="9"/>
  <c r="J163" i="9" s="1"/>
  <c r="H167" i="9"/>
  <c r="H168" i="9"/>
  <c r="I168" i="9" s="1"/>
  <c r="J168" i="9" s="1"/>
  <c r="H169" i="9"/>
  <c r="H170" i="9"/>
  <c r="H171" i="9"/>
  <c r="I171" i="9" s="1"/>
  <c r="J171" i="9" s="1"/>
  <c r="H172" i="9"/>
  <c r="H176" i="9"/>
  <c r="H177" i="9"/>
  <c r="I177" i="9" s="1"/>
  <c r="J177" i="9" s="1"/>
  <c r="H178" i="9"/>
  <c r="H179" i="9"/>
  <c r="I179" i="9" s="1"/>
  <c r="J179" i="9" s="1"/>
  <c r="H180" i="9"/>
  <c r="H181" i="9"/>
  <c r="H185" i="9"/>
  <c r="H186" i="9"/>
  <c r="I186" i="9" s="1"/>
  <c r="J186" i="9" s="1"/>
  <c r="H187" i="9"/>
  <c r="I187" i="9" s="1"/>
  <c r="J187" i="9" s="1"/>
  <c r="H188" i="9"/>
  <c r="I188" i="9" s="1"/>
  <c r="J188" i="9" s="1"/>
  <c r="H189" i="9"/>
  <c r="H193" i="9"/>
  <c r="H194" i="9"/>
  <c r="I194" i="9"/>
  <c r="J194" i="9" s="1"/>
  <c r="H195" i="9"/>
  <c r="H196" i="9"/>
  <c r="H197" i="9"/>
  <c r="I197" i="9" s="1"/>
  <c r="J197" i="9" s="1"/>
  <c r="H201" i="9"/>
  <c r="H202" i="9"/>
  <c r="I202" i="9"/>
  <c r="J202" i="9" s="1"/>
  <c r="H203" i="9"/>
  <c r="H204" i="9"/>
  <c r="H205" i="9"/>
  <c r="I205" i="9" s="1"/>
  <c r="J205" i="9" s="1"/>
  <c r="H206" i="9"/>
  <c r="I206" i="9" s="1"/>
  <c r="J206" i="9" s="1"/>
  <c r="H210" i="9"/>
  <c r="I210" i="9" s="1"/>
  <c r="J210" i="9" s="1"/>
  <c r="H211" i="9"/>
  <c r="H212" i="9"/>
  <c r="H213" i="9"/>
  <c r="I213" i="9"/>
  <c r="J213" i="9" s="1"/>
  <c r="H214" i="9"/>
  <c r="H215" i="9"/>
  <c r="H219" i="9"/>
  <c r="H220" i="9"/>
  <c r="H221" i="9"/>
  <c r="I221" i="9" s="1"/>
  <c r="J221" i="9" s="1"/>
  <c r="H222" i="9"/>
  <c r="I222" i="9" s="1"/>
  <c r="J222" i="9" s="1"/>
  <c r="H223" i="9"/>
  <c r="H224" i="9"/>
  <c r="H228" i="9"/>
  <c r="H232" i="9"/>
  <c r="I232" i="9" s="1"/>
  <c r="J232" i="9" s="1"/>
  <c r="H233" i="9"/>
  <c r="H234" i="9"/>
  <c r="I234" i="9"/>
  <c r="J234" i="9" s="1"/>
  <c r="H238" i="9"/>
  <c r="I238" i="9"/>
  <c r="J238" i="9" s="1"/>
  <c r="H241" i="9"/>
  <c r="I241" i="9"/>
  <c r="J241" i="9" s="1"/>
  <c r="H243" i="9"/>
  <c r="H247" i="9"/>
  <c r="H249" i="9"/>
  <c r="H252" i="9"/>
  <c r="H253" i="9"/>
  <c r="H254" i="9"/>
  <c r="H255" i="9"/>
  <c r="H256" i="9"/>
  <c r="H259" i="9"/>
  <c r="H260" i="9"/>
  <c r="H261" i="9"/>
  <c r="H262" i="9"/>
  <c r="H263" i="9"/>
  <c r="H264" i="9"/>
  <c r="H265" i="9"/>
  <c r="H266" i="9"/>
  <c r="H267" i="9"/>
  <c r="H268" i="9"/>
  <c r="H269" i="9"/>
  <c r="H270" i="9"/>
  <c r="H271" i="9"/>
  <c r="H274" i="9"/>
  <c r="H275" i="9"/>
  <c r="H276" i="9"/>
  <c r="H277" i="9"/>
  <c r="H278" i="9"/>
  <c r="H279" i="9"/>
  <c r="H280" i="9"/>
  <c r="H283" i="9"/>
  <c r="H284" i="9"/>
  <c r="H285" i="9"/>
  <c r="H286" i="9"/>
  <c r="H287" i="9"/>
  <c r="H288" i="9"/>
  <c r="H289" i="9"/>
  <c r="H290" i="9"/>
  <c r="H293" i="9"/>
  <c r="H294" i="9"/>
  <c r="H295" i="9"/>
  <c r="H296" i="9"/>
  <c r="H297" i="9"/>
  <c r="H298" i="9"/>
  <c r="H299" i="9"/>
  <c r="H300" i="9"/>
  <c r="H301" i="9"/>
  <c r="H302" i="9"/>
  <c r="H303" i="9"/>
  <c r="H304" i="9"/>
  <c r="H305" i="9"/>
  <c r="H306" i="9"/>
  <c r="H307" i="9"/>
  <c r="H308" i="9"/>
  <c r="H309" i="9"/>
  <c r="H312" i="9"/>
  <c r="H313" i="9"/>
  <c r="H314" i="9"/>
  <c r="H315" i="9"/>
  <c r="H316" i="9"/>
  <c r="H317" i="9"/>
  <c r="H318" i="9"/>
  <c r="H319" i="9"/>
  <c r="H320" i="9"/>
  <c r="H321" i="9"/>
  <c r="H322" i="9"/>
  <c r="I322" i="9" s="1"/>
  <c r="J322" i="9" s="1"/>
  <c r="H323" i="9"/>
  <c r="H324" i="9"/>
  <c r="H325" i="9"/>
  <c r="H326" i="9"/>
  <c r="F23" i="9"/>
  <c r="F24" i="9"/>
  <c r="F25" i="9"/>
  <c r="F26" i="9"/>
  <c r="F27" i="9"/>
  <c r="F28" i="9"/>
  <c r="F29" i="9"/>
  <c r="F30" i="9"/>
  <c r="F31" i="9"/>
  <c r="F36" i="9"/>
  <c r="F37" i="9"/>
  <c r="F38" i="9"/>
  <c r="F39" i="9"/>
  <c r="F40" i="9"/>
  <c r="F41" i="9"/>
  <c r="I41" i="9" s="1"/>
  <c r="J41" i="9" s="1"/>
  <c r="F42" i="9"/>
  <c r="I42" i="9" s="1"/>
  <c r="J42" i="9" s="1"/>
  <c r="F43" i="9"/>
  <c r="F44" i="9"/>
  <c r="F45" i="9"/>
  <c r="F46" i="9"/>
  <c r="F47" i="9"/>
  <c r="F48" i="9"/>
  <c r="F53" i="9"/>
  <c r="I53" i="9" s="1"/>
  <c r="J53" i="9" s="1"/>
  <c r="F54" i="9"/>
  <c r="I54" i="9" s="1"/>
  <c r="J54" i="9" s="1"/>
  <c r="F55" i="9"/>
  <c r="F56" i="9"/>
  <c r="F57" i="9"/>
  <c r="F58" i="9"/>
  <c r="F59" i="9"/>
  <c r="F60" i="9"/>
  <c r="F61" i="9"/>
  <c r="I61" i="9" s="1"/>
  <c r="J61" i="9" s="1"/>
  <c r="F62" i="9"/>
  <c r="I62" i="9" s="1"/>
  <c r="J62" i="9" s="1"/>
  <c r="F63" i="9"/>
  <c r="F64" i="9"/>
  <c r="F65" i="9"/>
  <c r="F66" i="9"/>
  <c r="F71" i="9"/>
  <c r="F72" i="9"/>
  <c r="F73" i="9"/>
  <c r="I73" i="9" s="1"/>
  <c r="J73" i="9" s="1"/>
  <c r="F74" i="9"/>
  <c r="I74" i="9" s="1"/>
  <c r="J74" i="9" s="1"/>
  <c r="F75" i="9"/>
  <c r="F76" i="9"/>
  <c r="F77" i="9"/>
  <c r="F78" i="9"/>
  <c r="F79" i="9"/>
  <c r="F80" i="9"/>
  <c r="F81" i="9"/>
  <c r="I81" i="9" s="1"/>
  <c r="J81" i="9" s="1"/>
  <c r="F82" i="9"/>
  <c r="F83" i="9"/>
  <c r="F85" i="9"/>
  <c r="F86" i="9"/>
  <c r="F90" i="9"/>
  <c r="F91" i="9"/>
  <c r="F92" i="9"/>
  <c r="F93" i="9"/>
  <c r="F94" i="9"/>
  <c r="I94" i="9" s="1"/>
  <c r="J94" i="9" s="1"/>
  <c r="F95" i="9"/>
  <c r="I95" i="9" s="1"/>
  <c r="J95" i="9" s="1"/>
  <c r="F96" i="9"/>
  <c r="F97" i="9"/>
  <c r="F98" i="9"/>
  <c r="F99" i="9"/>
  <c r="F100" i="9"/>
  <c r="F101" i="9"/>
  <c r="F102" i="9"/>
  <c r="I102" i="9" s="1"/>
  <c r="J102" i="9" s="1"/>
  <c r="F107" i="9"/>
  <c r="F108" i="9"/>
  <c r="F109" i="9"/>
  <c r="F110" i="9"/>
  <c r="I110" i="9" s="1"/>
  <c r="J110" i="9" s="1"/>
  <c r="F111" i="9"/>
  <c r="I111" i="9" s="1"/>
  <c r="J111" i="9" s="1"/>
  <c r="F112" i="9"/>
  <c r="F113" i="9"/>
  <c r="F114" i="9"/>
  <c r="F115" i="9"/>
  <c r="F116" i="9"/>
  <c r="F121" i="9"/>
  <c r="F122" i="9"/>
  <c r="I122" i="9" s="1"/>
  <c r="J122" i="9" s="1"/>
  <c r="F123" i="9"/>
  <c r="I123" i="9" s="1"/>
  <c r="J123" i="9" s="1"/>
  <c r="F124" i="9"/>
  <c r="F125" i="9"/>
  <c r="F126" i="9"/>
  <c r="F127" i="9"/>
  <c r="F132" i="9"/>
  <c r="F133" i="9"/>
  <c r="F134" i="9"/>
  <c r="F135" i="9"/>
  <c r="F136" i="9"/>
  <c r="F137" i="9"/>
  <c r="F138" i="9"/>
  <c r="F139" i="9"/>
  <c r="F141" i="9"/>
  <c r="F142" i="9"/>
  <c r="F143" i="9"/>
  <c r="F144" i="9"/>
  <c r="F145" i="9"/>
  <c r="F146" i="9"/>
  <c r="F150" i="9"/>
  <c r="F151" i="9"/>
  <c r="F152" i="9"/>
  <c r="F153" i="9"/>
  <c r="F154" i="9"/>
  <c r="F155" i="9"/>
  <c r="I155" i="9" s="1"/>
  <c r="J155" i="9" s="1"/>
  <c r="F156" i="9"/>
  <c r="F157" i="9"/>
  <c r="F158" i="9"/>
  <c r="F159" i="9"/>
  <c r="F160" i="9"/>
  <c r="F161" i="9"/>
  <c r="I161" i="9" s="1"/>
  <c r="J161" i="9" s="1"/>
  <c r="F162" i="9"/>
  <c r="F163" i="9"/>
  <c r="F167" i="9"/>
  <c r="F168" i="9"/>
  <c r="F169" i="9"/>
  <c r="I169" i="9" s="1"/>
  <c r="J169" i="9" s="1"/>
  <c r="F170" i="9"/>
  <c r="F171" i="9"/>
  <c r="F172" i="9"/>
  <c r="F176" i="9"/>
  <c r="F177" i="9"/>
  <c r="F178" i="9"/>
  <c r="F179" i="9"/>
  <c r="F180" i="9"/>
  <c r="F181" i="9"/>
  <c r="F185" i="9"/>
  <c r="F186" i="9"/>
  <c r="F187" i="9"/>
  <c r="F188" i="9"/>
  <c r="F189" i="9"/>
  <c r="F193" i="9"/>
  <c r="I193" i="9" s="1"/>
  <c r="J193" i="9" s="1"/>
  <c r="F194" i="9"/>
  <c r="F195" i="9"/>
  <c r="F196" i="9"/>
  <c r="F197" i="9"/>
  <c r="F199" i="9"/>
  <c r="F200" i="9"/>
  <c r="F201" i="9"/>
  <c r="I201" i="9" s="1"/>
  <c r="J201" i="9" s="1"/>
  <c r="F202" i="9"/>
  <c r="F203" i="9"/>
  <c r="F204" i="9"/>
  <c r="F205" i="9"/>
  <c r="F206" i="9"/>
  <c r="F210" i="9"/>
  <c r="F211" i="9"/>
  <c r="F212" i="9"/>
  <c r="F213" i="9"/>
  <c r="F214" i="9"/>
  <c r="I214" i="9" s="1"/>
  <c r="J214" i="9" s="1"/>
  <c r="F215" i="9"/>
  <c r="F219" i="9"/>
  <c r="F220" i="9"/>
  <c r="F221" i="9"/>
  <c r="F222" i="9"/>
  <c r="F223" i="9"/>
  <c r="F224" i="9"/>
  <c r="F228" i="9"/>
  <c r="F232" i="9"/>
  <c r="F233" i="9"/>
  <c r="I233" i="9" s="1"/>
  <c r="J233" i="9" s="1"/>
  <c r="F234" i="9"/>
  <c r="F238" i="9"/>
  <c r="F241" i="9"/>
  <c r="F243" i="9"/>
  <c r="F247" i="9"/>
  <c r="F249" i="9"/>
  <c r="I249" i="9" s="1"/>
  <c r="J249" i="9" s="1"/>
  <c r="F252" i="9"/>
  <c r="F253" i="9"/>
  <c r="I253" i="9" s="1"/>
  <c r="J253" i="9" s="1"/>
  <c r="F254" i="9"/>
  <c r="I254" i="9" s="1"/>
  <c r="J254" i="9" s="1"/>
  <c r="F255" i="9"/>
  <c r="F256" i="9"/>
  <c r="F259" i="9"/>
  <c r="F260" i="9"/>
  <c r="F261" i="9"/>
  <c r="F262" i="9"/>
  <c r="I262" i="9" s="1"/>
  <c r="J262" i="9" s="1"/>
  <c r="F263" i="9"/>
  <c r="F264" i="9"/>
  <c r="F265" i="9"/>
  <c r="I265" i="9" s="1"/>
  <c r="J265" i="9" s="1"/>
  <c r="F266" i="9"/>
  <c r="I266" i="9" s="1"/>
  <c r="J266" i="9" s="1"/>
  <c r="F267" i="9"/>
  <c r="F268" i="9"/>
  <c r="F269" i="9"/>
  <c r="I269" i="9" s="1"/>
  <c r="J269" i="9" s="1"/>
  <c r="F270" i="9"/>
  <c r="I270" i="9" s="1"/>
  <c r="J270" i="9" s="1"/>
  <c r="F271" i="9"/>
  <c r="F274" i="9"/>
  <c r="F275" i="9"/>
  <c r="F276" i="9"/>
  <c r="F277" i="9"/>
  <c r="F278" i="9"/>
  <c r="F279" i="9"/>
  <c r="F280" i="9"/>
  <c r="F283" i="9"/>
  <c r="F284" i="9"/>
  <c r="F285" i="9"/>
  <c r="I285" i="9" s="1"/>
  <c r="J285" i="9" s="1"/>
  <c r="F286" i="9"/>
  <c r="I286" i="9" s="1"/>
  <c r="J286" i="9" s="1"/>
  <c r="F287" i="9"/>
  <c r="F288" i="9"/>
  <c r="F289" i="9"/>
  <c r="I289" i="9" s="1"/>
  <c r="J289" i="9" s="1"/>
  <c r="F290" i="9"/>
  <c r="F293" i="9"/>
  <c r="F294" i="9"/>
  <c r="F295" i="9"/>
  <c r="F296" i="9"/>
  <c r="F297" i="9"/>
  <c r="I297" i="9" s="1"/>
  <c r="J297" i="9" s="1"/>
  <c r="F298" i="9"/>
  <c r="F299" i="9"/>
  <c r="F300" i="9"/>
  <c r="F301" i="9"/>
  <c r="I301" i="9" s="1"/>
  <c r="J301" i="9" s="1"/>
  <c r="F302" i="9"/>
  <c r="F303" i="9"/>
  <c r="F304" i="9"/>
  <c r="F305" i="9"/>
  <c r="I305" i="9" s="1"/>
  <c r="J305" i="9" s="1"/>
  <c r="F306" i="9"/>
  <c r="I306" i="9" s="1"/>
  <c r="J306" i="9" s="1"/>
  <c r="F307" i="9"/>
  <c r="F308" i="9"/>
  <c r="F309" i="9"/>
  <c r="I309" i="9" s="1"/>
  <c r="J309" i="9" s="1"/>
  <c r="F312" i="9"/>
  <c r="F313" i="9"/>
  <c r="I313" i="9" s="1"/>
  <c r="J313" i="9" s="1"/>
  <c r="F314" i="9"/>
  <c r="F315" i="9"/>
  <c r="F316" i="9"/>
  <c r="F317" i="9"/>
  <c r="I317" i="9" s="1"/>
  <c r="J317" i="9" s="1"/>
  <c r="F318" i="9"/>
  <c r="F319" i="9"/>
  <c r="F320" i="9"/>
  <c r="F321" i="9"/>
  <c r="F322" i="9"/>
  <c r="F323" i="9"/>
  <c r="F324" i="9"/>
  <c r="F325" i="9"/>
  <c r="F326" i="9"/>
  <c r="D23" i="9"/>
  <c r="D24" i="9"/>
  <c r="D25" i="9"/>
  <c r="D26" i="9"/>
  <c r="D27" i="9"/>
  <c r="D28" i="9"/>
  <c r="D29" i="9"/>
  <c r="D30" i="9"/>
  <c r="D31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5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7" i="9"/>
  <c r="D108" i="9"/>
  <c r="D109" i="9"/>
  <c r="D110" i="9"/>
  <c r="D111" i="9"/>
  <c r="D112" i="9"/>
  <c r="D113" i="9"/>
  <c r="D114" i="9"/>
  <c r="D115" i="9"/>
  <c r="D116" i="9"/>
  <c r="D121" i="9"/>
  <c r="D122" i="9"/>
  <c r="D123" i="9"/>
  <c r="D124" i="9"/>
  <c r="D125" i="9"/>
  <c r="D126" i="9"/>
  <c r="D127" i="9"/>
  <c r="D132" i="9"/>
  <c r="D133" i="9"/>
  <c r="D134" i="9"/>
  <c r="D135" i="9"/>
  <c r="D136" i="9"/>
  <c r="D137" i="9"/>
  <c r="D138" i="9"/>
  <c r="D139" i="9"/>
  <c r="D141" i="9"/>
  <c r="D142" i="9"/>
  <c r="D143" i="9"/>
  <c r="D144" i="9"/>
  <c r="D145" i="9"/>
  <c r="D146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7" i="9"/>
  <c r="D168" i="9"/>
  <c r="D169" i="9"/>
  <c r="D170" i="9"/>
  <c r="D171" i="9"/>
  <c r="D172" i="9"/>
  <c r="D176" i="9"/>
  <c r="D177" i="9"/>
  <c r="D178" i="9"/>
  <c r="D179" i="9"/>
  <c r="D180" i="9"/>
  <c r="D181" i="9"/>
  <c r="D185" i="9"/>
  <c r="D186" i="9"/>
  <c r="D187" i="9"/>
  <c r="D188" i="9"/>
  <c r="D189" i="9"/>
  <c r="D193" i="9"/>
  <c r="D194" i="9"/>
  <c r="D195" i="9"/>
  <c r="D196" i="9"/>
  <c r="D197" i="9"/>
  <c r="D199" i="9"/>
  <c r="D200" i="9"/>
  <c r="D201" i="9"/>
  <c r="D202" i="9"/>
  <c r="D203" i="9"/>
  <c r="D204" i="9"/>
  <c r="D205" i="9"/>
  <c r="D206" i="9"/>
  <c r="D210" i="9"/>
  <c r="D211" i="9"/>
  <c r="D212" i="9"/>
  <c r="D213" i="9"/>
  <c r="D214" i="9"/>
  <c r="D215" i="9"/>
  <c r="D219" i="9"/>
  <c r="D220" i="9"/>
  <c r="D221" i="9"/>
  <c r="D222" i="9"/>
  <c r="D223" i="9"/>
  <c r="D224" i="9"/>
  <c r="D228" i="9"/>
  <c r="D232" i="9"/>
  <c r="D233" i="9"/>
  <c r="D234" i="9"/>
  <c r="D238" i="9"/>
  <c r="D239" i="9"/>
  <c r="D241" i="9"/>
  <c r="D243" i="9"/>
  <c r="D247" i="9"/>
  <c r="D249" i="9"/>
  <c r="D252" i="9"/>
  <c r="D253" i="9"/>
  <c r="D254" i="9"/>
  <c r="D255" i="9"/>
  <c r="D256" i="9"/>
  <c r="D259" i="9"/>
  <c r="D260" i="9"/>
  <c r="D261" i="9"/>
  <c r="D262" i="9"/>
  <c r="D263" i="9"/>
  <c r="D264" i="9"/>
  <c r="D265" i="9"/>
  <c r="D266" i="9"/>
  <c r="D267" i="9"/>
  <c r="D268" i="9"/>
  <c r="D269" i="9"/>
  <c r="D270" i="9"/>
  <c r="D271" i="9"/>
  <c r="D274" i="9"/>
  <c r="D275" i="9"/>
  <c r="D276" i="9"/>
  <c r="D277" i="9"/>
  <c r="D278" i="9"/>
  <c r="D279" i="9"/>
  <c r="D280" i="9"/>
  <c r="D283" i="9"/>
  <c r="D284" i="9"/>
  <c r="D285" i="9"/>
  <c r="D286" i="9"/>
  <c r="D287" i="9"/>
  <c r="D288" i="9"/>
  <c r="D289" i="9"/>
  <c r="D290" i="9"/>
  <c r="D293" i="9"/>
  <c r="D296" i="9"/>
  <c r="D297" i="9"/>
  <c r="D298" i="9"/>
  <c r="D299" i="9"/>
  <c r="D300" i="9"/>
  <c r="D301" i="9"/>
  <c r="D302" i="9"/>
  <c r="D303" i="9"/>
  <c r="D304" i="9"/>
  <c r="D305" i="9"/>
  <c r="D306" i="9"/>
  <c r="D307" i="9"/>
  <c r="D308" i="9"/>
  <c r="D309" i="9"/>
  <c r="D312" i="9"/>
  <c r="D313" i="9"/>
  <c r="D314" i="9"/>
  <c r="D315" i="9"/>
  <c r="D316" i="9"/>
  <c r="D317" i="9"/>
  <c r="D318" i="9"/>
  <c r="D319" i="9"/>
  <c r="D320" i="9"/>
  <c r="D321" i="9"/>
  <c r="D322" i="9"/>
  <c r="D323" i="9"/>
  <c r="D324" i="9"/>
  <c r="D325" i="9"/>
  <c r="D326" i="9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I17" i="9" s="1"/>
  <c r="J17" i="9" s="1"/>
  <c r="H18" i="9"/>
  <c r="H3" i="9"/>
  <c r="I3" i="9" s="1"/>
  <c r="J3" i="9" s="1"/>
  <c r="F4" i="9"/>
  <c r="F5" i="9"/>
  <c r="I5" i="9" s="1"/>
  <c r="J5" i="9" s="1"/>
  <c r="F6" i="9"/>
  <c r="F7" i="9"/>
  <c r="I7" i="9" s="1"/>
  <c r="J7" i="9" s="1"/>
  <c r="F8" i="9"/>
  <c r="F9" i="9"/>
  <c r="I9" i="9" s="1"/>
  <c r="J9" i="9" s="1"/>
  <c r="F10" i="9"/>
  <c r="F11" i="9"/>
  <c r="I11" i="9" s="1"/>
  <c r="J11" i="9" s="1"/>
  <c r="F12" i="9"/>
  <c r="F13" i="9"/>
  <c r="I13" i="9" s="1"/>
  <c r="J13" i="9" s="1"/>
  <c r="F14" i="9"/>
  <c r="F15" i="9"/>
  <c r="I15" i="9" s="1"/>
  <c r="J15" i="9" s="1"/>
  <c r="F16" i="9"/>
  <c r="F17" i="9"/>
  <c r="F18" i="9"/>
  <c r="F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3" i="9"/>
  <c r="F42" i="8"/>
  <c r="F43" i="8" s="1"/>
  <c r="H42" i="8"/>
  <c r="H43" i="8" s="1"/>
  <c r="F44" i="8"/>
  <c r="F45" i="8" s="1"/>
  <c r="H44" i="8"/>
  <c r="H45" i="8" s="1"/>
  <c r="F47" i="8"/>
  <c r="G47" i="8"/>
  <c r="H47" i="8" s="1"/>
  <c r="F50" i="8"/>
  <c r="G50" i="8"/>
  <c r="H50" i="8" s="1"/>
  <c r="F51" i="8"/>
  <c r="G51" i="8"/>
  <c r="H51" i="8" s="1"/>
  <c r="F52" i="8"/>
  <c r="G52" i="8"/>
  <c r="H52" i="8" s="1"/>
  <c r="F53" i="8"/>
  <c r="G53" i="8"/>
  <c r="H53" i="8" s="1"/>
  <c r="F54" i="8"/>
  <c r="G54" i="8"/>
  <c r="H54" i="8" s="1"/>
  <c r="F56" i="8"/>
  <c r="F58" i="8"/>
  <c r="G58" i="8"/>
  <c r="H58" i="8" s="1"/>
  <c r="F61" i="8"/>
  <c r="G61" i="8"/>
  <c r="H61" i="8" s="1"/>
  <c r="F64" i="8"/>
  <c r="G64" i="8"/>
  <c r="H64" i="8" s="1"/>
  <c r="F65" i="8"/>
  <c r="G65" i="8"/>
  <c r="H65" i="8" s="1"/>
  <c r="F66" i="8"/>
  <c r="G66" i="8"/>
  <c r="H66" i="8" s="1"/>
  <c r="F67" i="8"/>
  <c r="G67" i="8"/>
  <c r="H67" i="8" s="1"/>
  <c r="F70" i="8"/>
  <c r="G70" i="8"/>
  <c r="H70" i="8" s="1"/>
  <c r="F72" i="8"/>
  <c r="G72" i="8"/>
  <c r="H72" i="8" s="1"/>
  <c r="F73" i="8"/>
  <c r="G73" i="8"/>
  <c r="H73" i="8" s="1"/>
  <c r="F74" i="8"/>
  <c r="G74" i="8"/>
  <c r="H74" i="8" s="1"/>
  <c r="F75" i="8"/>
  <c r="F76" i="8"/>
  <c r="G76" i="8"/>
  <c r="H76" i="8" s="1"/>
  <c r="F77" i="8"/>
  <c r="G77" i="8"/>
  <c r="H77" i="8" s="1"/>
  <c r="F78" i="8"/>
  <c r="G78" i="8"/>
  <c r="H78" i="8" s="1"/>
  <c r="F79" i="8"/>
  <c r="G79" i="8"/>
  <c r="H79" i="8" s="1"/>
  <c r="F80" i="8"/>
  <c r="G80" i="8"/>
  <c r="H80" i="8" s="1"/>
  <c r="G81" i="8"/>
  <c r="H81" i="8" s="1"/>
  <c r="F85" i="8"/>
  <c r="G85" i="8"/>
  <c r="H85" i="8" s="1"/>
  <c r="F87" i="8"/>
  <c r="G87" i="8"/>
  <c r="H87" i="8" s="1"/>
  <c r="F90" i="8"/>
  <c r="G90" i="8"/>
  <c r="H90" i="8" s="1"/>
  <c r="F91" i="8"/>
  <c r="G91" i="8"/>
  <c r="H91" i="8" s="1"/>
  <c r="F92" i="8"/>
  <c r="G92" i="8"/>
  <c r="H92" i="8" s="1"/>
  <c r="F93" i="8"/>
  <c r="G93" i="8"/>
  <c r="H93" i="8" s="1"/>
  <c r="D42" i="8"/>
  <c r="D43" i="8" s="1"/>
  <c r="D44" i="8"/>
  <c r="D45" i="8" s="1"/>
  <c r="D50" i="8"/>
  <c r="D51" i="8"/>
  <c r="D52" i="8"/>
  <c r="D53" i="8"/>
  <c r="D54" i="8"/>
  <c r="D58" i="8"/>
  <c r="D61" i="8"/>
  <c r="D64" i="8"/>
  <c r="D65" i="8"/>
  <c r="D66" i="8"/>
  <c r="D67" i="8"/>
  <c r="D70" i="8"/>
  <c r="D72" i="8"/>
  <c r="D73" i="8"/>
  <c r="D74" i="8"/>
  <c r="D76" i="8"/>
  <c r="D77" i="8"/>
  <c r="D78" i="8"/>
  <c r="D79" i="8"/>
  <c r="D80" i="8"/>
  <c r="D81" i="8"/>
  <c r="D85" i="8"/>
  <c r="D87" i="8"/>
  <c r="D90" i="8"/>
  <c r="D91" i="8"/>
  <c r="D92" i="8"/>
  <c r="D93" i="8"/>
  <c r="G193" i="3"/>
  <c r="E92" i="2"/>
  <c r="D90" i="2"/>
  <c r="F81" i="8" l="1"/>
  <c r="I326" i="9"/>
  <c r="J326" i="9" s="1"/>
  <c r="I325" i="9"/>
  <c r="J325" i="9" s="1"/>
  <c r="I321" i="9"/>
  <c r="J321" i="9" s="1"/>
  <c r="I320" i="9"/>
  <c r="J320" i="9" s="1"/>
  <c r="I318" i="9"/>
  <c r="J318" i="9" s="1"/>
  <c r="I314" i="9"/>
  <c r="J314" i="9" s="1"/>
  <c r="I302" i="9"/>
  <c r="J302" i="9" s="1"/>
  <c r="I298" i="9"/>
  <c r="J298" i="9" s="1"/>
  <c r="I4" i="9"/>
  <c r="J4" i="9" s="1"/>
  <c r="I65" i="9"/>
  <c r="J65" i="9" s="1"/>
  <c r="I38" i="9"/>
  <c r="J38" i="9" s="1"/>
  <c r="I26" i="9"/>
  <c r="J26" i="9" s="1"/>
  <c r="I319" i="9"/>
  <c r="J319" i="9" s="1"/>
  <c r="I315" i="9"/>
  <c r="J315" i="9" s="1"/>
  <c r="I264" i="9"/>
  <c r="J264" i="9" s="1"/>
  <c r="I220" i="9"/>
  <c r="J220" i="9" s="1"/>
  <c r="I204" i="9"/>
  <c r="J204" i="9" s="1"/>
  <c r="I196" i="9"/>
  <c r="J196" i="9" s="1"/>
  <c r="I185" i="9"/>
  <c r="J185" i="9" s="1"/>
  <c r="I176" i="9"/>
  <c r="J176" i="9" s="1"/>
  <c r="I170" i="9"/>
  <c r="J170" i="9" s="1"/>
  <c r="I167" i="9"/>
  <c r="J167" i="9" s="1"/>
  <c r="I156" i="9"/>
  <c r="J156" i="9" s="1"/>
  <c r="I154" i="9"/>
  <c r="J154" i="9" s="1"/>
  <c r="I144" i="9"/>
  <c r="J144" i="9" s="1"/>
  <c r="I136" i="9"/>
  <c r="J136" i="9" s="1"/>
  <c r="I134" i="9"/>
  <c r="J134" i="9" s="1"/>
  <c r="I127" i="9"/>
  <c r="J127" i="9" s="1"/>
  <c r="I45" i="9"/>
  <c r="J45" i="9" s="1"/>
  <c r="I37" i="9"/>
  <c r="J37" i="9" s="1"/>
  <c r="I29" i="9"/>
  <c r="J29" i="9" s="1"/>
  <c r="I16" i="9"/>
  <c r="J16" i="9" s="1"/>
  <c r="I8" i="9"/>
  <c r="J8" i="9" s="1"/>
  <c r="I299" i="9"/>
  <c r="J299" i="9" s="1"/>
  <c r="I181" i="9"/>
  <c r="J181" i="9" s="1"/>
  <c r="I18" i="9"/>
  <c r="J18" i="9" s="1"/>
  <c r="I10" i="9"/>
  <c r="J10" i="9" s="1"/>
  <c r="I6" i="9"/>
  <c r="J6" i="9" s="1"/>
  <c r="I247" i="9"/>
  <c r="J247" i="9" s="1"/>
  <c r="I224" i="9"/>
  <c r="J224" i="9" s="1"/>
  <c r="I219" i="9"/>
  <c r="J219" i="9" s="1"/>
  <c r="I212" i="9"/>
  <c r="J212" i="9" s="1"/>
  <c r="I203" i="9"/>
  <c r="J203" i="9" s="1"/>
  <c r="I195" i="9"/>
  <c r="J195" i="9" s="1"/>
  <c r="I189" i="9"/>
  <c r="J189" i="9" s="1"/>
  <c r="I180" i="9"/>
  <c r="J180" i="9" s="1"/>
  <c r="I178" i="9"/>
  <c r="J178" i="9" s="1"/>
  <c r="I172" i="9"/>
  <c r="J172" i="9" s="1"/>
  <c r="I160" i="9"/>
  <c r="J160" i="9" s="1"/>
  <c r="I153" i="9"/>
  <c r="J153" i="9" s="1"/>
  <c r="I146" i="9"/>
  <c r="J146" i="9" s="1"/>
  <c r="I138" i="9"/>
  <c r="J138" i="9" s="1"/>
  <c r="I133" i="9"/>
  <c r="J133" i="9" s="1"/>
  <c r="I126" i="9"/>
  <c r="J126" i="9" s="1"/>
  <c r="I115" i="9"/>
  <c r="J115" i="9" s="1"/>
  <c r="I107" i="9"/>
  <c r="J107" i="9" s="1"/>
  <c r="I99" i="9"/>
  <c r="J99" i="9" s="1"/>
  <c r="I91" i="9"/>
  <c r="J91" i="9" s="1"/>
  <c r="I78" i="9"/>
  <c r="J78" i="9" s="1"/>
  <c r="I12" i="9"/>
  <c r="J12" i="9" s="1"/>
  <c r="I303" i="9"/>
  <c r="J303" i="9" s="1"/>
  <c r="I261" i="9"/>
  <c r="J261" i="9" s="1"/>
  <c r="I215" i="9"/>
  <c r="J215" i="9" s="1"/>
  <c r="I57" i="9"/>
  <c r="J57" i="9" s="1"/>
  <c r="I46" i="9"/>
  <c r="J46" i="9" s="1"/>
  <c r="I30" i="9"/>
  <c r="J30" i="9" s="1"/>
  <c r="I14" i="9"/>
  <c r="J14" i="9" s="1"/>
  <c r="I304" i="9"/>
  <c r="J304" i="9" s="1"/>
  <c r="I256" i="9"/>
  <c r="J256" i="9" s="1"/>
  <c r="I243" i="9"/>
  <c r="J243" i="9" s="1"/>
  <c r="I228" i="9"/>
  <c r="J228" i="9" s="1"/>
  <c r="I223" i="9"/>
  <c r="J223" i="9" s="1"/>
  <c r="I211" i="9"/>
  <c r="J211" i="9" s="1"/>
  <c r="I162" i="9"/>
  <c r="J162" i="9" s="1"/>
  <c r="I157" i="9"/>
  <c r="J157" i="9" s="1"/>
  <c r="I152" i="9"/>
  <c r="J152" i="9" s="1"/>
  <c r="I141" i="9"/>
  <c r="J141" i="9" s="1"/>
  <c r="I114" i="9"/>
  <c r="J114" i="9" s="1"/>
  <c r="I98" i="9"/>
  <c r="J98" i="9" s="1"/>
  <c r="I90" i="9"/>
  <c r="J90" i="9" s="1"/>
  <c r="I77" i="9"/>
  <c r="J77" i="9" s="1"/>
  <c r="I66" i="9"/>
  <c r="J66" i="9" s="1"/>
  <c r="I58" i="9"/>
  <c r="J58" i="9" s="1"/>
  <c r="I27" i="9"/>
  <c r="J27" i="9" s="1"/>
  <c r="I23" i="9"/>
  <c r="J23" i="9" s="1"/>
  <c r="I324" i="9"/>
  <c r="J324" i="9" s="1"/>
  <c r="I308" i="9"/>
  <c r="J308" i="9" s="1"/>
  <c r="I287" i="9"/>
  <c r="J287" i="9" s="1"/>
  <c r="I323" i="9"/>
  <c r="J323" i="9" s="1"/>
  <c r="I312" i="9"/>
  <c r="J312" i="9" s="1"/>
  <c r="I307" i="9"/>
  <c r="J307" i="9" s="1"/>
  <c r="I290" i="9"/>
  <c r="J290" i="9" s="1"/>
  <c r="I280" i="9"/>
  <c r="J280" i="9" s="1"/>
  <c r="I263" i="9"/>
  <c r="J263" i="9" s="1"/>
  <c r="I293" i="9"/>
  <c r="J293" i="9" s="1"/>
  <c r="I316" i="9"/>
  <c r="J316" i="9" s="1"/>
  <c r="I300" i="9"/>
  <c r="J300" i="9" s="1"/>
  <c r="I296" i="9"/>
  <c r="J296" i="9" s="1"/>
  <c r="I294" i="9"/>
  <c r="J294" i="9" s="1"/>
  <c r="I295" i="9"/>
  <c r="J295" i="9" s="1"/>
  <c r="I288" i="9"/>
  <c r="J288" i="9" s="1"/>
  <c r="I284" i="9"/>
  <c r="J284" i="9" s="1"/>
  <c r="I283" i="9"/>
  <c r="J283" i="9" s="1"/>
  <c r="G75" i="8"/>
  <c r="D75" i="8"/>
  <c r="D56" i="8"/>
  <c r="F82" i="8"/>
  <c r="G59" i="8"/>
  <c r="H59" i="8" s="1"/>
  <c r="I279" i="9"/>
  <c r="J279" i="9" s="1"/>
  <c r="I278" i="9"/>
  <c r="J278" i="9" s="1"/>
  <c r="I277" i="9"/>
  <c r="J277" i="9" s="1"/>
  <c r="I276" i="9"/>
  <c r="J276" i="9" s="1"/>
  <c r="I274" i="9"/>
  <c r="J274" i="9" s="1"/>
  <c r="I275" i="9"/>
  <c r="J275" i="9" s="1"/>
  <c r="I271" i="9"/>
  <c r="J271" i="9" s="1"/>
  <c r="I268" i="9"/>
  <c r="J268" i="9" s="1"/>
  <c r="I267" i="9"/>
  <c r="J267" i="9" s="1"/>
  <c r="I260" i="9"/>
  <c r="J260" i="9" s="1"/>
  <c r="I259" i="9"/>
  <c r="J259" i="9" s="1"/>
  <c r="I255" i="9"/>
  <c r="J255" i="9" s="1"/>
  <c r="I252" i="9"/>
  <c r="J252" i="9" s="1"/>
  <c r="I82" i="9"/>
  <c r="J82" i="9" s="1"/>
  <c r="I108" i="9"/>
  <c r="J108" i="9" s="1"/>
  <c r="I101" i="9"/>
  <c r="J101" i="9" s="1"/>
  <c r="I92" i="9"/>
  <c r="J92" i="9" s="1"/>
  <c r="I80" i="9"/>
  <c r="J80" i="9" s="1"/>
  <c r="I71" i="9"/>
  <c r="J71" i="9" s="1"/>
  <c r="I59" i="9"/>
  <c r="J59" i="9" s="1"/>
  <c r="I47" i="9"/>
  <c r="J47" i="9" s="1"/>
  <c r="I40" i="9"/>
  <c r="J40" i="9" s="1"/>
  <c r="I124" i="9"/>
  <c r="J124" i="9" s="1"/>
  <c r="I112" i="9"/>
  <c r="J112" i="9" s="1"/>
  <c r="I96" i="9"/>
  <c r="J96" i="9" s="1"/>
  <c r="I75" i="9"/>
  <c r="J75" i="9" s="1"/>
  <c r="I63" i="9"/>
  <c r="J63" i="9" s="1"/>
  <c r="I56" i="9"/>
  <c r="J56" i="9" s="1"/>
  <c r="I44" i="9"/>
  <c r="J44" i="9" s="1"/>
  <c r="I25" i="9"/>
  <c r="J25" i="9" s="1"/>
  <c r="I121" i="9"/>
  <c r="J121" i="9" s="1"/>
  <c r="I116" i="9"/>
  <c r="J116" i="9" s="1"/>
  <c r="I109" i="9"/>
  <c r="J109" i="9" s="1"/>
  <c r="I100" i="9"/>
  <c r="J100" i="9" s="1"/>
  <c r="I93" i="9"/>
  <c r="J93" i="9" s="1"/>
  <c r="I79" i="9"/>
  <c r="J79" i="9" s="1"/>
  <c r="I72" i="9"/>
  <c r="J72" i="9" s="1"/>
  <c r="I60" i="9"/>
  <c r="J60" i="9" s="1"/>
  <c r="I48" i="9"/>
  <c r="J48" i="9" s="1"/>
  <c r="I39" i="9"/>
  <c r="J39" i="9" s="1"/>
  <c r="I31" i="9"/>
  <c r="J31" i="9" s="1"/>
  <c r="I24" i="9"/>
  <c r="J24" i="9" s="1"/>
  <c r="I132" i="9"/>
  <c r="J132" i="9" s="1"/>
  <c r="I125" i="9"/>
  <c r="J125" i="9" s="1"/>
  <c r="I113" i="9"/>
  <c r="J113" i="9" s="1"/>
  <c r="I97" i="9"/>
  <c r="J97" i="9" s="1"/>
  <c r="I76" i="9"/>
  <c r="J76" i="9" s="1"/>
  <c r="I64" i="9"/>
  <c r="J64" i="9" s="1"/>
  <c r="I55" i="9"/>
  <c r="J55" i="9" s="1"/>
  <c r="I43" i="9"/>
  <c r="J43" i="9" s="1"/>
  <c r="I36" i="9"/>
  <c r="J36" i="9" s="1"/>
  <c r="I28" i="9"/>
  <c r="J28" i="9" s="1"/>
  <c r="I83" i="9"/>
  <c r="J83" i="9" s="1"/>
  <c r="I85" i="9"/>
  <c r="J85" i="9" s="1"/>
  <c r="D189" i="3"/>
  <c r="F189" i="3"/>
  <c r="F90" i="2"/>
  <c r="F91" i="2"/>
  <c r="F92" i="2"/>
  <c r="F93" i="2"/>
  <c r="D89" i="2"/>
  <c r="D91" i="2"/>
  <c r="G91" i="2" s="1"/>
  <c r="H91" i="2" s="1"/>
  <c r="D92" i="2"/>
  <c r="D93" i="2"/>
  <c r="E85" i="2"/>
  <c r="C85" i="2"/>
  <c r="G93" i="2" l="1"/>
  <c r="H93" i="2" s="1"/>
  <c r="G92" i="2"/>
  <c r="H92" i="2" s="1"/>
  <c r="G90" i="2"/>
  <c r="H90" i="2" s="1"/>
  <c r="G189" i="3"/>
  <c r="H189" i="3" s="1"/>
  <c r="F167" i="3" l="1"/>
  <c r="F168" i="3"/>
  <c r="F169" i="3"/>
  <c r="F170" i="3"/>
  <c r="F171" i="3"/>
  <c r="F172" i="3"/>
  <c r="F173" i="3"/>
  <c r="F174" i="3"/>
  <c r="F175" i="3"/>
  <c r="F176" i="3"/>
  <c r="F177" i="3"/>
  <c r="F180" i="3"/>
  <c r="F181" i="3"/>
  <c r="F182" i="3"/>
  <c r="F185" i="3"/>
  <c r="F186" i="3"/>
  <c r="G186" i="3" s="1"/>
  <c r="H186" i="3" s="1"/>
  <c r="F187" i="3"/>
  <c r="F188" i="3"/>
  <c r="G188" i="3" s="1"/>
  <c r="H188" i="3" s="1"/>
  <c r="F192" i="3"/>
  <c r="F193" i="3"/>
  <c r="F194" i="3"/>
  <c r="F195" i="3"/>
  <c r="F163" i="3"/>
  <c r="F164" i="3"/>
  <c r="D167" i="3"/>
  <c r="G167" i="3" s="1"/>
  <c r="H167" i="3" s="1"/>
  <c r="D168" i="3"/>
  <c r="D169" i="3"/>
  <c r="D170" i="3"/>
  <c r="D171" i="3"/>
  <c r="D172" i="3"/>
  <c r="D173" i="3"/>
  <c r="D174" i="3"/>
  <c r="D175" i="3"/>
  <c r="D176" i="3"/>
  <c r="D177" i="3"/>
  <c r="D180" i="3"/>
  <c r="G180" i="3" s="1"/>
  <c r="H180" i="3" s="1"/>
  <c r="D181" i="3"/>
  <c r="D182" i="3"/>
  <c r="D185" i="3"/>
  <c r="D186" i="3"/>
  <c r="D187" i="3"/>
  <c r="D188" i="3"/>
  <c r="D192" i="3"/>
  <c r="D193" i="3"/>
  <c r="D194" i="3"/>
  <c r="D195" i="3"/>
  <c r="E165" i="3"/>
  <c r="F165" i="3" s="1"/>
  <c r="C164" i="3"/>
  <c r="D164" i="3" s="1"/>
  <c r="C163" i="3"/>
  <c r="C165" i="3" s="1"/>
  <c r="D165" i="3" s="1"/>
  <c r="E152" i="3"/>
  <c r="E151" i="3"/>
  <c r="E153" i="3" s="1"/>
  <c r="F153" i="3" s="1"/>
  <c r="G153" i="3" s="1"/>
  <c r="H153" i="3" s="1"/>
  <c r="C153" i="3"/>
  <c r="C152" i="3"/>
  <c r="D152" i="3" s="1"/>
  <c r="C151" i="3"/>
  <c r="D151" i="3" s="1"/>
  <c r="E66" i="2"/>
  <c r="F66" i="2" s="1"/>
  <c r="C66" i="2"/>
  <c r="F67" i="2"/>
  <c r="F68" i="2"/>
  <c r="F69" i="2"/>
  <c r="F72" i="2"/>
  <c r="F73" i="2"/>
  <c r="F76" i="2"/>
  <c r="F77" i="2"/>
  <c r="F78" i="2"/>
  <c r="F79" i="2"/>
  <c r="F82" i="2"/>
  <c r="F83" i="2"/>
  <c r="F84" i="2"/>
  <c r="F85" i="2"/>
  <c r="F86" i="2"/>
  <c r="F89" i="2"/>
  <c r="G89" i="2" s="1"/>
  <c r="H89" i="2" s="1"/>
  <c r="D66" i="2"/>
  <c r="D67" i="2"/>
  <c r="G67" i="2" s="1"/>
  <c r="H67" i="2" s="1"/>
  <c r="D68" i="2"/>
  <c r="D69" i="2"/>
  <c r="D72" i="2"/>
  <c r="D73" i="2"/>
  <c r="D76" i="2"/>
  <c r="D77" i="2"/>
  <c r="G77" i="2" s="1"/>
  <c r="H77" i="2" s="1"/>
  <c r="D78" i="2"/>
  <c r="D79" i="2"/>
  <c r="G79" i="2" s="1"/>
  <c r="H79" i="2" s="1"/>
  <c r="D82" i="2"/>
  <c r="D83" i="2"/>
  <c r="G83" i="2" s="1"/>
  <c r="H83" i="2" s="1"/>
  <c r="D84" i="2"/>
  <c r="D85" i="2"/>
  <c r="G85" i="2" s="1"/>
  <c r="H85" i="2" s="1"/>
  <c r="D86" i="2"/>
  <c r="G86" i="2" s="1"/>
  <c r="H86" i="2" s="1"/>
  <c r="D144" i="3"/>
  <c r="E60" i="2"/>
  <c r="F60" i="2" s="1"/>
  <c r="C60" i="2"/>
  <c r="D60" i="2" s="1"/>
  <c r="F58" i="2"/>
  <c r="F59" i="2"/>
  <c r="D58" i="2"/>
  <c r="D59" i="2"/>
  <c r="E57" i="2"/>
  <c r="F57" i="2" s="1"/>
  <c r="C57" i="2"/>
  <c r="D57" i="2" s="1"/>
  <c r="D55" i="2"/>
  <c r="F130" i="3"/>
  <c r="G130" i="3" s="1"/>
  <c r="H130" i="3" s="1"/>
  <c r="F131" i="3"/>
  <c r="D130" i="3"/>
  <c r="D131" i="3"/>
  <c r="F47" i="2"/>
  <c r="D47" i="2"/>
  <c r="F45" i="2"/>
  <c r="F46" i="2" s="1"/>
  <c r="D45" i="2"/>
  <c r="D46" i="2" s="1"/>
  <c r="E42" i="2"/>
  <c r="F42" i="2" s="1"/>
  <c r="C42" i="2"/>
  <c r="D42" i="2" s="1"/>
  <c r="F39" i="2"/>
  <c r="F40" i="2"/>
  <c r="F41" i="2"/>
  <c r="F50" i="2"/>
  <c r="F52" i="2"/>
  <c r="F55" i="2"/>
  <c r="F56" i="2"/>
  <c r="F61" i="2"/>
  <c r="F64" i="2"/>
  <c r="F65" i="2"/>
  <c r="D39" i="2"/>
  <c r="D40" i="2"/>
  <c r="D41" i="2"/>
  <c r="D43" i="2"/>
  <c r="D50" i="2"/>
  <c r="D51" i="2" s="1"/>
  <c r="G51" i="2" s="1"/>
  <c r="H51" i="2" s="1"/>
  <c r="D52" i="2"/>
  <c r="D56" i="2"/>
  <c r="D61" i="2"/>
  <c r="D64" i="2"/>
  <c r="D65" i="2"/>
  <c r="E59" i="3"/>
  <c r="F59" i="3" s="1"/>
  <c r="C59" i="3"/>
  <c r="D11" i="3"/>
  <c r="F11" i="3"/>
  <c r="G11" i="3" s="1"/>
  <c r="H11" i="3" s="1"/>
  <c r="D12" i="3"/>
  <c r="F3" i="3"/>
  <c r="F4" i="3"/>
  <c r="F5" i="3"/>
  <c r="F9" i="3"/>
  <c r="F10" i="3"/>
  <c r="F12" i="3"/>
  <c r="F13" i="3"/>
  <c r="F17" i="3"/>
  <c r="F18" i="3"/>
  <c r="F19" i="3"/>
  <c r="F20" i="3"/>
  <c r="F24" i="3"/>
  <c r="F25" i="3"/>
  <c r="F29" i="3"/>
  <c r="F30" i="3"/>
  <c r="F34" i="3"/>
  <c r="F35" i="3"/>
  <c r="F36" i="3"/>
  <c r="F37" i="3"/>
  <c r="F39" i="3"/>
  <c r="F40" i="3"/>
  <c r="F44" i="3"/>
  <c r="F45" i="3"/>
  <c r="F46" i="3"/>
  <c r="F47" i="3"/>
  <c r="F48" i="3"/>
  <c r="F49" i="3"/>
  <c r="F50" i="3"/>
  <c r="F54" i="3"/>
  <c r="F55" i="3"/>
  <c r="F56" i="3"/>
  <c r="F57" i="3"/>
  <c r="F58" i="3"/>
  <c r="F62" i="3"/>
  <c r="F63" i="3"/>
  <c r="F64" i="3"/>
  <c r="F65" i="3"/>
  <c r="F66" i="3"/>
  <c r="F70" i="3"/>
  <c r="F71" i="3"/>
  <c r="F72" i="3"/>
  <c r="F73" i="3"/>
  <c r="F74" i="3"/>
  <c r="F78" i="3"/>
  <c r="F79" i="3"/>
  <c r="F80" i="3"/>
  <c r="F81" i="3"/>
  <c r="F82" i="3"/>
  <c r="F86" i="3"/>
  <c r="F87" i="3"/>
  <c r="F88" i="3"/>
  <c r="F89" i="3"/>
  <c r="F90" i="3"/>
  <c r="F94" i="3"/>
  <c r="F95" i="3"/>
  <c r="F96" i="3"/>
  <c r="F97" i="3"/>
  <c r="F98" i="3"/>
  <c r="F102" i="3"/>
  <c r="F103" i="3"/>
  <c r="F104" i="3"/>
  <c r="F105" i="3"/>
  <c r="F106" i="3"/>
  <c r="F107" i="3"/>
  <c r="F111" i="3"/>
  <c r="F112" i="3"/>
  <c r="F114" i="3"/>
  <c r="F116" i="3"/>
  <c r="F119" i="3"/>
  <c r="F120" i="3"/>
  <c r="F123" i="3"/>
  <c r="F126" i="3"/>
  <c r="F127" i="3"/>
  <c r="F135" i="3"/>
  <c r="F136" i="3"/>
  <c r="F139" i="3"/>
  <c r="F140" i="3"/>
  <c r="F141" i="3"/>
  <c r="F142" i="3"/>
  <c r="F143" i="3"/>
  <c r="F144" i="3"/>
  <c r="F145" i="3"/>
  <c r="F146" i="3"/>
  <c r="G146" i="3" s="1"/>
  <c r="H146" i="3" s="1"/>
  <c r="F147" i="3"/>
  <c r="F148" i="3"/>
  <c r="F152" i="3"/>
  <c r="F154" i="3"/>
  <c r="F155" i="3"/>
  <c r="F156" i="3"/>
  <c r="G156" i="3" s="1"/>
  <c r="H156" i="3" s="1"/>
  <c r="F157" i="3"/>
  <c r="F158" i="3"/>
  <c r="F161" i="3"/>
  <c r="F2" i="3"/>
  <c r="D3" i="3"/>
  <c r="D4" i="3"/>
  <c r="D5" i="3"/>
  <c r="G5" i="3" s="1"/>
  <c r="H5" i="3" s="1"/>
  <c r="D9" i="3"/>
  <c r="G9" i="3" s="1"/>
  <c r="H9" i="3" s="1"/>
  <c r="D10" i="3"/>
  <c r="D13" i="3"/>
  <c r="D15" i="3"/>
  <c r="D16" i="3"/>
  <c r="D17" i="3"/>
  <c r="D18" i="3"/>
  <c r="D19" i="3"/>
  <c r="D20" i="3"/>
  <c r="D24" i="3"/>
  <c r="D25" i="3"/>
  <c r="D29" i="3"/>
  <c r="D30" i="3"/>
  <c r="D34" i="3"/>
  <c r="D35" i="3"/>
  <c r="D36" i="3"/>
  <c r="G36" i="3" s="1"/>
  <c r="H36" i="3" s="1"/>
  <c r="D37" i="3"/>
  <c r="D38" i="3"/>
  <c r="D39" i="3"/>
  <c r="D40" i="3"/>
  <c r="D44" i="3"/>
  <c r="D45" i="3"/>
  <c r="D46" i="3"/>
  <c r="D47" i="3"/>
  <c r="D48" i="3"/>
  <c r="D49" i="3"/>
  <c r="D50" i="3"/>
  <c r="D54" i="3"/>
  <c r="D55" i="3"/>
  <c r="D56" i="3"/>
  <c r="G56" i="3" s="1"/>
  <c r="H56" i="3" s="1"/>
  <c r="D57" i="3"/>
  <c r="D58" i="3"/>
  <c r="D59" i="3"/>
  <c r="D62" i="3"/>
  <c r="D63" i="3"/>
  <c r="D64" i="3"/>
  <c r="G64" i="3" s="1"/>
  <c r="H64" i="3" s="1"/>
  <c r="D65" i="3"/>
  <c r="D66" i="3"/>
  <c r="D70" i="3"/>
  <c r="D71" i="3"/>
  <c r="D72" i="3"/>
  <c r="D73" i="3"/>
  <c r="D74" i="3"/>
  <c r="D78" i="3"/>
  <c r="D79" i="3"/>
  <c r="D80" i="3"/>
  <c r="D81" i="3"/>
  <c r="D82" i="3"/>
  <c r="D86" i="3"/>
  <c r="D87" i="3"/>
  <c r="D88" i="3"/>
  <c r="D89" i="3"/>
  <c r="D90" i="3"/>
  <c r="D94" i="3"/>
  <c r="D95" i="3"/>
  <c r="D96" i="3"/>
  <c r="G96" i="3" s="1"/>
  <c r="H96" i="3" s="1"/>
  <c r="D97" i="3"/>
  <c r="D98" i="3"/>
  <c r="D102" i="3"/>
  <c r="D103" i="3"/>
  <c r="D104" i="3"/>
  <c r="D105" i="3"/>
  <c r="D106" i="3"/>
  <c r="D107" i="3"/>
  <c r="D111" i="3"/>
  <c r="D112" i="3"/>
  <c r="D114" i="3"/>
  <c r="D115" i="3"/>
  <c r="D116" i="3"/>
  <c r="D119" i="3"/>
  <c r="D120" i="3"/>
  <c r="D122" i="3"/>
  <c r="D123" i="3"/>
  <c r="D126" i="3"/>
  <c r="D127" i="3"/>
  <c r="D135" i="3"/>
  <c r="D136" i="3"/>
  <c r="D139" i="3"/>
  <c r="D140" i="3"/>
  <c r="D141" i="3"/>
  <c r="D142" i="3"/>
  <c r="D143" i="3"/>
  <c r="D145" i="3"/>
  <c r="D146" i="3"/>
  <c r="D147" i="3"/>
  <c r="D148" i="3"/>
  <c r="D153" i="3"/>
  <c r="D154" i="3"/>
  <c r="D155" i="3"/>
  <c r="D156" i="3"/>
  <c r="D157" i="3"/>
  <c r="D158" i="3"/>
  <c r="D161" i="3"/>
  <c r="D163" i="3"/>
  <c r="D2" i="3"/>
  <c r="D3" i="2"/>
  <c r="D4" i="2"/>
  <c r="D5" i="2"/>
  <c r="D6" i="2"/>
  <c r="D7" i="2"/>
  <c r="D8" i="2"/>
  <c r="D9" i="2"/>
  <c r="D10" i="2"/>
  <c r="D11" i="2"/>
  <c r="D12" i="2"/>
  <c r="D13" i="2"/>
  <c r="D14" i="2"/>
  <c r="D18" i="2"/>
  <c r="D19" i="2"/>
  <c r="D22" i="2"/>
  <c r="D23" i="2"/>
  <c r="D24" i="2"/>
  <c r="D28" i="2"/>
  <c r="D29" i="2"/>
  <c r="D32" i="2"/>
  <c r="D33" i="2"/>
  <c r="D2" i="2"/>
  <c r="G84" i="2" l="1"/>
  <c r="H84" i="2" s="1"/>
  <c r="G72" i="2"/>
  <c r="H72" i="2" s="1"/>
  <c r="G57" i="2"/>
  <c r="H57" i="2" s="1"/>
  <c r="G39" i="2"/>
  <c r="H39" i="2" s="1"/>
  <c r="G76" i="2"/>
  <c r="H76" i="2" s="1"/>
  <c r="G68" i="2"/>
  <c r="H68" i="2" s="1"/>
  <c r="G195" i="3"/>
  <c r="H195" i="3" s="1"/>
  <c r="G194" i="3"/>
  <c r="H194" i="3" s="1"/>
  <c r="H193" i="3"/>
  <c r="G192" i="3"/>
  <c r="H192" i="3" s="1"/>
  <c r="G187" i="3"/>
  <c r="H187" i="3" s="1"/>
  <c r="G165" i="3"/>
  <c r="H165" i="3" s="1"/>
  <c r="G161" i="3"/>
  <c r="H161" i="3" s="1"/>
  <c r="F151" i="3"/>
  <c r="G145" i="3"/>
  <c r="H145" i="3" s="1"/>
  <c r="G131" i="3"/>
  <c r="H131" i="3" s="1"/>
  <c r="G158" i="3"/>
  <c r="H158" i="3" s="1"/>
  <c r="G140" i="3"/>
  <c r="H140" i="3" s="1"/>
  <c r="G24" i="3"/>
  <c r="H24" i="3" s="1"/>
  <c r="G143" i="3"/>
  <c r="H143" i="3" s="1"/>
  <c r="G185" i="3"/>
  <c r="H185" i="3" s="1"/>
  <c r="G82" i="2"/>
  <c r="H82" i="2" s="1"/>
  <c r="G182" i="3"/>
  <c r="H182" i="3" s="1"/>
  <c r="G181" i="3"/>
  <c r="H181" i="3" s="1"/>
  <c r="G78" i="2"/>
  <c r="H78" i="2" s="1"/>
  <c r="G168" i="3"/>
  <c r="H168" i="3" s="1"/>
  <c r="G163" i="3"/>
  <c r="H163" i="3" s="1"/>
  <c r="G164" i="3"/>
  <c r="H164" i="3" s="1"/>
  <c r="G157" i="3"/>
  <c r="H157" i="3" s="1"/>
  <c r="G155" i="3"/>
  <c r="H155" i="3" s="1"/>
  <c r="G154" i="3"/>
  <c r="H154" i="3" s="1"/>
  <c r="G152" i="3"/>
  <c r="H152" i="3" s="1"/>
  <c r="G151" i="3"/>
  <c r="H151" i="3" s="1"/>
  <c r="G58" i="2"/>
  <c r="H58" i="2" s="1"/>
  <c r="G66" i="2"/>
  <c r="H66" i="2" s="1"/>
  <c r="G73" i="2"/>
  <c r="H73" i="2" s="1"/>
  <c r="G69" i="2"/>
  <c r="H69" i="2" s="1"/>
  <c r="G148" i="3"/>
  <c r="H148" i="3" s="1"/>
  <c r="G147" i="3"/>
  <c r="H147" i="3" s="1"/>
  <c r="G144" i="3"/>
  <c r="H144" i="3" s="1"/>
  <c r="G142" i="3"/>
  <c r="H142" i="3" s="1"/>
  <c r="G141" i="3"/>
  <c r="H141" i="3" s="1"/>
  <c r="G139" i="3"/>
  <c r="H139" i="3" s="1"/>
  <c r="G59" i="2"/>
  <c r="H59" i="2" s="1"/>
  <c r="G47" i="2"/>
  <c r="H47" i="2" s="1"/>
  <c r="G60" i="2"/>
  <c r="H60" i="2" s="1"/>
  <c r="G61" i="2"/>
  <c r="H61" i="2" s="1"/>
  <c r="G64" i="2"/>
  <c r="H64" i="2" s="1"/>
  <c r="G45" i="2"/>
  <c r="G55" i="2"/>
  <c r="H55" i="2" s="1"/>
  <c r="G65" i="2"/>
  <c r="H65" i="2" s="1"/>
  <c r="G56" i="2"/>
  <c r="H56" i="2" s="1"/>
  <c r="G136" i="3"/>
  <c r="H136" i="3" s="1"/>
  <c r="G135" i="3"/>
  <c r="H135" i="3" s="1"/>
  <c r="G52" i="2"/>
  <c r="H52" i="2" s="1"/>
  <c r="G50" i="2"/>
  <c r="H50" i="2" s="1"/>
  <c r="G127" i="3"/>
  <c r="H127" i="3" s="1"/>
  <c r="G126" i="3"/>
  <c r="H126" i="3" s="1"/>
  <c r="G42" i="2"/>
  <c r="H42" i="2" s="1"/>
  <c r="G41" i="2"/>
  <c r="H41" i="2" s="1"/>
  <c r="G40" i="2"/>
  <c r="H40" i="2" s="1"/>
  <c r="G104" i="3"/>
  <c r="H104" i="3" s="1"/>
  <c r="G72" i="3"/>
  <c r="H72" i="3" s="1"/>
  <c r="G20" i="3"/>
  <c r="H20" i="3" s="1"/>
  <c r="G59" i="3"/>
  <c r="H59" i="3" s="1"/>
  <c r="G88" i="3"/>
  <c r="H88" i="3" s="1"/>
  <c r="G48" i="3"/>
  <c r="H48" i="3" s="1"/>
  <c r="G44" i="3"/>
  <c r="H44" i="3" s="1"/>
  <c r="G107" i="3"/>
  <c r="H107" i="3" s="1"/>
  <c r="G103" i="3"/>
  <c r="H103" i="3" s="1"/>
  <c r="G98" i="3"/>
  <c r="H98" i="3" s="1"/>
  <c r="G94" i="3"/>
  <c r="H94" i="3" s="1"/>
  <c r="G89" i="3"/>
  <c r="H89" i="3" s="1"/>
  <c r="G71" i="3"/>
  <c r="H71" i="3" s="1"/>
  <c r="G66" i="3"/>
  <c r="H66" i="3" s="1"/>
  <c r="G49" i="3"/>
  <c r="H49" i="3" s="1"/>
  <c r="G45" i="3"/>
  <c r="H45" i="3" s="1"/>
  <c r="G35" i="3"/>
  <c r="H35" i="3" s="1"/>
  <c r="G25" i="3"/>
  <c r="H25" i="3" s="1"/>
  <c r="G12" i="3"/>
  <c r="H12" i="3" s="1"/>
  <c r="G119" i="3"/>
  <c r="H119" i="3" s="1"/>
  <c r="G111" i="3"/>
  <c r="H111" i="3" s="1"/>
  <c r="G106" i="3"/>
  <c r="H106" i="3" s="1"/>
  <c r="G102" i="3"/>
  <c r="H102" i="3" s="1"/>
  <c r="G97" i="3"/>
  <c r="H97" i="3" s="1"/>
  <c r="G79" i="3"/>
  <c r="H79" i="3" s="1"/>
  <c r="G74" i="3"/>
  <c r="H74" i="3" s="1"/>
  <c r="G70" i="3"/>
  <c r="H70" i="3" s="1"/>
  <c r="G65" i="3"/>
  <c r="H65" i="3" s="1"/>
  <c r="G57" i="3"/>
  <c r="H57" i="3" s="1"/>
  <c r="G39" i="3"/>
  <c r="H39" i="3" s="1"/>
  <c r="G29" i="3"/>
  <c r="H29" i="3" s="1"/>
  <c r="G120" i="3"/>
  <c r="H120" i="3" s="1"/>
  <c r="G116" i="3"/>
  <c r="H116" i="3" s="1"/>
  <c r="G112" i="3"/>
  <c r="H112" i="3" s="1"/>
  <c r="G80" i="3"/>
  <c r="H80" i="3" s="1"/>
  <c r="G40" i="3"/>
  <c r="H40" i="3" s="1"/>
  <c r="G123" i="3"/>
  <c r="H123" i="3" s="1"/>
  <c r="G114" i="3"/>
  <c r="H114" i="3" s="1"/>
  <c r="G105" i="3"/>
  <c r="H105" i="3" s="1"/>
  <c r="G87" i="3"/>
  <c r="H87" i="3" s="1"/>
  <c r="G82" i="3"/>
  <c r="H82" i="3" s="1"/>
  <c r="G78" i="3"/>
  <c r="H78" i="3" s="1"/>
  <c r="G73" i="3"/>
  <c r="H73" i="3" s="1"/>
  <c r="G47" i="3"/>
  <c r="H47" i="3" s="1"/>
  <c r="G37" i="3"/>
  <c r="H37" i="3" s="1"/>
  <c r="G17" i="3"/>
  <c r="H17" i="3" s="1"/>
  <c r="G4" i="3"/>
  <c r="H4" i="3" s="1"/>
  <c r="G95" i="3"/>
  <c r="H95" i="3" s="1"/>
  <c r="G90" i="3"/>
  <c r="H90" i="3" s="1"/>
  <c r="G86" i="3"/>
  <c r="H86" i="3" s="1"/>
  <c r="G81" i="3"/>
  <c r="H81" i="3" s="1"/>
  <c r="G63" i="3"/>
  <c r="H63" i="3" s="1"/>
  <c r="G55" i="3"/>
  <c r="H55" i="3" s="1"/>
  <c r="G18" i="3"/>
  <c r="H18" i="3" s="1"/>
  <c r="G13" i="3"/>
  <c r="H13" i="3" s="1"/>
  <c r="G10" i="3"/>
  <c r="H10" i="3" s="1"/>
  <c r="G62" i="3"/>
  <c r="H62" i="3" s="1"/>
  <c r="G58" i="3"/>
  <c r="H58" i="3" s="1"/>
  <c r="G54" i="3"/>
  <c r="H54" i="3" s="1"/>
  <c r="G50" i="3"/>
  <c r="H50" i="3" s="1"/>
  <c r="G46" i="3"/>
  <c r="H46" i="3" s="1"/>
  <c r="G34" i="3"/>
  <c r="H34" i="3" s="1"/>
  <c r="G30" i="3"/>
  <c r="H30" i="3" s="1"/>
  <c r="G19" i="3"/>
  <c r="H19" i="3" s="1"/>
  <c r="G3" i="3"/>
  <c r="H3" i="3" s="1"/>
  <c r="G2" i="3"/>
  <c r="H2" i="3" s="1"/>
  <c r="F32" i="2"/>
  <c r="G32" i="2" s="1"/>
  <c r="H32" i="2" s="1"/>
  <c r="F33" i="2"/>
  <c r="G33" i="2" s="1"/>
  <c r="H33" i="2" s="1"/>
  <c r="F29" i="2"/>
  <c r="G29" i="2" s="1"/>
  <c r="H29" i="2" s="1"/>
  <c r="F28" i="2"/>
  <c r="G28" i="2" s="1"/>
  <c r="H28" i="2" s="1"/>
  <c r="F24" i="2"/>
  <c r="G24" i="2" s="1"/>
  <c r="H24" i="2" s="1"/>
  <c r="F23" i="2"/>
  <c r="G23" i="2" s="1"/>
  <c r="H23" i="2" s="1"/>
  <c r="F22" i="2"/>
  <c r="G22" i="2" s="1"/>
  <c r="H22" i="2" s="1"/>
  <c r="F19" i="2"/>
  <c r="G19" i="2" s="1"/>
  <c r="H19" i="2" s="1"/>
  <c r="F3" i="1" s="1"/>
  <c r="F18" i="2"/>
  <c r="G18" i="2" s="1"/>
  <c r="H18" i="2" s="1"/>
  <c r="F14" i="2"/>
  <c r="G14" i="2" s="1"/>
  <c r="H14" i="2" s="1"/>
  <c r="F13" i="2"/>
  <c r="G13" i="2" s="1"/>
  <c r="H13" i="2" s="1"/>
  <c r="F12" i="2"/>
  <c r="G12" i="2" s="1"/>
  <c r="H12" i="2" s="1"/>
  <c r="F11" i="2"/>
  <c r="G11" i="2" s="1"/>
  <c r="H11" i="2" s="1"/>
  <c r="F10" i="2"/>
  <c r="G10" i="2" s="1"/>
  <c r="H10" i="2" s="1"/>
  <c r="F9" i="2"/>
  <c r="G9" i="2" s="1"/>
  <c r="H9" i="2" s="1"/>
  <c r="F8" i="2"/>
  <c r="G8" i="2" s="1"/>
  <c r="H8" i="2" s="1"/>
  <c r="F7" i="2"/>
  <c r="G7" i="2" s="1"/>
  <c r="H7" i="2" s="1"/>
  <c r="F6" i="2"/>
  <c r="G6" i="2" s="1"/>
  <c r="H6" i="2" s="1"/>
  <c r="F5" i="2"/>
  <c r="G5" i="2" s="1"/>
  <c r="H5" i="2" s="1"/>
  <c r="F4" i="2"/>
  <c r="G4" i="2" s="1"/>
  <c r="H4" i="2" s="1"/>
  <c r="F3" i="2"/>
  <c r="G3" i="2" s="1"/>
  <c r="H3" i="2" s="1"/>
  <c r="F2" i="2"/>
  <c r="G2" i="2" s="1"/>
  <c r="H2" i="2" s="1"/>
  <c r="H45" i="2" l="1"/>
  <c r="G46" i="2"/>
  <c r="H46" i="2" s="1"/>
  <c r="G169" i="3"/>
  <c r="H169" i="3" s="1"/>
  <c r="E235" i="9"/>
  <c r="F235" i="9" s="1"/>
  <c r="G235" i="9"/>
  <c r="H235" i="9" s="1"/>
  <c r="I235" i="9" s="1"/>
  <c r="J235" i="9" s="1"/>
  <c r="C235" i="9"/>
  <c r="D235" i="9" s="1"/>
  <c r="G229" i="9"/>
  <c r="H229" i="9" s="1"/>
  <c r="E229" i="9"/>
  <c r="F229" i="9" s="1"/>
  <c r="C229" i="9"/>
  <c r="D229" i="9" s="1"/>
  <c r="C225" i="9"/>
  <c r="D225" i="9" s="1"/>
  <c r="C216" i="9"/>
  <c r="D216" i="9" s="1"/>
  <c r="C207" i="9"/>
  <c r="D207" i="9" s="1"/>
  <c r="C198" i="9"/>
  <c r="D198" i="9" s="1"/>
  <c r="E190" i="9"/>
  <c r="F190" i="9" s="1"/>
  <c r="C190" i="9"/>
  <c r="D190" i="9" s="1"/>
  <c r="C182" i="9"/>
  <c r="D182" i="9" s="1"/>
  <c r="C173" i="9"/>
  <c r="D173" i="9" s="1"/>
  <c r="C164" i="9"/>
  <c r="D164" i="9" s="1"/>
  <c r="E147" i="9"/>
  <c r="F147" i="9" s="1"/>
  <c r="C147" i="9"/>
  <c r="D147" i="9" s="1"/>
  <c r="E128" i="9"/>
  <c r="F128" i="9" s="1"/>
  <c r="C128" i="9"/>
  <c r="D128" i="9" s="1"/>
  <c r="C117" i="9"/>
  <c r="D117" i="9" s="1"/>
  <c r="C103" i="9"/>
  <c r="D103" i="9" s="1"/>
  <c r="C86" i="9"/>
  <c r="D86" i="9" s="1"/>
  <c r="C67" i="9"/>
  <c r="D67" i="9" s="1"/>
  <c r="I229" i="9" l="1"/>
  <c r="J229" i="9" s="1"/>
  <c r="G170" i="3"/>
  <c r="H170" i="3" s="1"/>
  <c r="C49" i="9"/>
  <c r="D49" i="9" s="1"/>
  <c r="G32" i="9"/>
  <c r="H32" i="9" s="1"/>
  <c r="I32" i="9" s="1"/>
  <c r="J32" i="9" s="1"/>
  <c r="E32" i="9"/>
  <c r="F32" i="9" s="1"/>
  <c r="C32" i="9"/>
  <c r="D32" i="9" s="1"/>
  <c r="G172" i="3" l="1"/>
  <c r="H172" i="3" s="1"/>
  <c r="G171" i="3"/>
  <c r="H171" i="3" s="1"/>
  <c r="C19" i="9"/>
  <c r="D19" i="9" s="1"/>
  <c r="G173" i="3" l="1"/>
  <c r="H173" i="3" s="1"/>
  <c r="D31" i="8"/>
  <c r="D25" i="8"/>
  <c r="G25" i="8" s="1"/>
  <c r="H25" i="8" s="1"/>
  <c r="D36" i="8"/>
  <c r="G36" i="8" s="1"/>
  <c r="H36" i="8" s="1"/>
  <c r="D39" i="8"/>
  <c r="G39" i="8" s="1"/>
  <c r="H39" i="8" s="1"/>
  <c r="F2" i="8"/>
  <c r="D3" i="8"/>
  <c r="G3" i="8" s="1"/>
  <c r="H3" i="8" s="1"/>
  <c r="D4" i="8"/>
  <c r="G4" i="8" s="1"/>
  <c r="H4" i="8" s="1"/>
  <c r="D5" i="8"/>
  <c r="G5" i="8" s="1"/>
  <c r="H5" i="8" s="1"/>
  <c r="D6" i="8"/>
  <c r="G6" i="8" s="1"/>
  <c r="H6" i="8" s="1"/>
  <c r="D7" i="8"/>
  <c r="G7" i="8" s="1"/>
  <c r="H7" i="8" s="1"/>
  <c r="D8" i="8"/>
  <c r="G8" i="8" s="1"/>
  <c r="H8" i="8" s="1"/>
  <c r="D9" i="8"/>
  <c r="G9" i="8" s="1"/>
  <c r="H9" i="8" s="1"/>
  <c r="D10" i="8"/>
  <c r="G10" i="8" s="1"/>
  <c r="H10" i="8" s="1"/>
  <c r="D11" i="8"/>
  <c r="G11" i="8" s="1"/>
  <c r="H11" i="8" s="1"/>
  <c r="D12" i="8"/>
  <c r="G12" i="8" s="1"/>
  <c r="H12" i="8" s="1"/>
  <c r="D13" i="8"/>
  <c r="G13" i="8" s="1"/>
  <c r="H13" i="8" s="1"/>
  <c r="D14" i="8"/>
  <c r="G14" i="8" s="1"/>
  <c r="H14" i="8" s="1"/>
  <c r="D15" i="8"/>
  <c r="G15" i="8" s="1"/>
  <c r="H15" i="8" s="1"/>
  <c r="D16" i="8"/>
  <c r="G16" i="8" s="1"/>
  <c r="H16" i="8" s="1"/>
  <c r="D20" i="8"/>
  <c r="G20" i="8" s="1"/>
  <c r="H20" i="8" s="1"/>
  <c r="D24" i="8"/>
  <c r="G24" i="8" s="1"/>
  <c r="H24" i="8" s="1"/>
  <c r="D26" i="8"/>
  <c r="G26" i="8" s="1"/>
  <c r="H26" i="8" s="1"/>
  <c r="D30" i="8"/>
  <c r="G30" i="8" s="1"/>
  <c r="H30" i="8" s="1"/>
  <c r="D32" i="8"/>
  <c r="D2" i="8"/>
  <c r="G13" i="22"/>
  <c r="H13" i="22" s="1"/>
  <c r="G29" i="22"/>
  <c r="H29" i="22" s="1"/>
  <c r="H5" i="1" s="1"/>
  <c r="G31" i="8" l="1"/>
  <c r="H31" i="8" s="1"/>
  <c r="G32" i="8"/>
  <c r="H32" i="8" s="1"/>
  <c r="G2" i="8"/>
  <c r="H2" i="8" s="1"/>
  <c r="G174" i="3"/>
  <c r="H174" i="3" s="1"/>
  <c r="C24" i="26"/>
  <c r="D24" i="26" s="1"/>
  <c r="E24" i="26"/>
  <c r="F24" i="26" s="1"/>
  <c r="E15" i="26"/>
  <c r="F15" i="26" s="1"/>
  <c r="C15" i="26"/>
  <c r="D15" i="26" s="1"/>
  <c r="E11" i="26"/>
  <c r="F11" i="26" s="1"/>
  <c r="C11" i="26"/>
  <c r="D11" i="26" s="1"/>
  <c r="E134" i="24"/>
  <c r="F134" i="24" s="1"/>
  <c r="C134" i="24"/>
  <c r="D134" i="24" s="1"/>
  <c r="E129" i="24"/>
  <c r="F129" i="24" s="1"/>
  <c r="C129" i="24"/>
  <c r="D129" i="24" s="1"/>
  <c r="E125" i="24"/>
  <c r="F125" i="24" s="1"/>
  <c r="C125" i="24"/>
  <c r="D125" i="24" s="1"/>
  <c r="G125" i="24" l="1"/>
  <c r="H125" i="24" s="1"/>
  <c r="G134" i="24"/>
  <c r="H134" i="24" s="1"/>
  <c r="G24" i="26"/>
  <c r="H24" i="26" s="1"/>
  <c r="G15" i="26"/>
  <c r="G11" i="26"/>
  <c r="G129" i="24"/>
  <c r="H129" i="24" s="1"/>
  <c r="G176" i="3"/>
  <c r="H176" i="3" s="1"/>
  <c r="G175" i="3"/>
  <c r="H175" i="3" s="1"/>
  <c r="E15" i="24"/>
  <c r="F15" i="24" s="1"/>
  <c r="C15" i="24"/>
  <c r="D15" i="24" s="1"/>
  <c r="E148" i="24"/>
  <c r="F148" i="24" s="1"/>
  <c r="C148" i="24"/>
  <c r="D148" i="24" s="1"/>
  <c r="E138" i="24"/>
  <c r="F138" i="24" s="1"/>
  <c r="C138" i="24"/>
  <c r="D138" i="24" s="1"/>
  <c r="E117" i="24"/>
  <c r="F117" i="24" s="1"/>
  <c r="C117" i="24"/>
  <c r="D117" i="24" s="1"/>
  <c r="E108" i="24"/>
  <c r="F108" i="24" s="1"/>
  <c r="C108" i="24"/>
  <c r="D108" i="24" s="1"/>
  <c r="E99" i="24"/>
  <c r="F99" i="24" s="1"/>
  <c r="C99" i="24"/>
  <c r="D99" i="24" s="1"/>
  <c r="E90" i="24"/>
  <c r="F90" i="24" s="1"/>
  <c r="C90" i="24"/>
  <c r="D90" i="24" s="1"/>
  <c r="E82" i="24"/>
  <c r="F82" i="24" s="1"/>
  <c r="C82" i="24"/>
  <c r="D82" i="24" s="1"/>
  <c r="E74" i="24"/>
  <c r="F74" i="24" s="1"/>
  <c r="C74" i="24"/>
  <c r="D74" i="24" s="1"/>
  <c r="E66" i="24"/>
  <c r="F66" i="24" s="1"/>
  <c r="C66" i="24"/>
  <c r="D66" i="24" s="1"/>
  <c r="E57" i="24"/>
  <c r="F57" i="24" s="1"/>
  <c r="C57" i="24"/>
  <c r="D57" i="24" s="1"/>
  <c r="E49" i="24"/>
  <c r="F49" i="24" s="1"/>
  <c r="C49" i="24"/>
  <c r="D49" i="24" s="1"/>
  <c r="E40" i="24"/>
  <c r="F40" i="24" s="1"/>
  <c r="C40" i="24"/>
  <c r="D40" i="24" s="1"/>
  <c r="E33" i="24"/>
  <c r="F33" i="24" s="1"/>
  <c r="C33" i="24"/>
  <c r="D33" i="24" s="1"/>
  <c r="E24" i="24"/>
  <c r="F24" i="24" s="1"/>
  <c r="C24" i="24"/>
  <c r="D24" i="24" s="1"/>
  <c r="E27" i="22"/>
  <c r="C27" i="22"/>
  <c r="E22" i="22"/>
  <c r="C22" i="22"/>
  <c r="E18" i="22"/>
  <c r="C18" i="22"/>
  <c r="E14" i="22"/>
  <c r="G14" i="22" s="1"/>
  <c r="H14" i="22" s="1"/>
  <c r="F5" i="1" s="1"/>
  <c r="C14" i="22"/>
  <c r="E10" i="22"/>
  <c r="C10" i="22"/>
  <c r="G24" i="24" l="1"/>
  <c r="H24" i="24" s="1"/>
  <c r="G40" i="24"/>
  <c r="H40" i="24" s="1"/>
  <c r="G57" i="24"/>
  <c r="H57" i="24" s="1"/>
  <c r="G74" i="24"/>
  <c r="H74" i="24" s="1"/>
  <c r="G90" i="24"/>
  <c r="H90" i="24" s="1"/>
  <c r="G108" i="24"/>
  <c r="H108" i="24" s="1"/>
  <c r="G138" i="24"/>
  <c r="H138" i="24" s="1"/>
  <c r="G15" i="24"/>
  <c r="H15" i="24" s="1"/>
  <c r="H11" i="26"/>
  <c r="H15" i="26"/>
  <c r="G33" i="24"/>
  <c r="H33" i="24" s="1"/>
  <c r="G49" i="24"/>
  <c r="H49" i="24" s="1"/>
  <c r="G66" i="24"/>
  <c r="H66" i="24" s="1"/>
  <c r="G82" i="24"/>
  <c r="H82" i="24" s="1"/>
  <c r="G99" i="24"/>
  <c r="H99" i="24" s="1"/>
  <c r="G117" i="24"/>
  <c r="H117" i="24" s="1"/>
  <c r="G148" i="24"/>
  <c r="H148" i="24" s="1"/>
  <c r="G177" i="3"/>
  <c r="H177" i="3" s="1"/>
  <c r="E159" i="21"/>
  <c r="F159" i="21" s="1"/>
  <c r="G159" i="21" s="1"/>
  <c r="H159" i="21" s="1"/>
  <c r="C159" i="21"/>
  <c r="D159" i="21" s="1"/>
  <c r="C118" i="21"/>
  <c r="D118" i="21" s="1"/>
  <c r="E109" i="21"/>
  <c r="F109" i="21" s="1"/>
  <c r="E149" i="21"/>
  <c r="F149" i="21" s="1"/>
  <c r="G149" i="21" s="1"/>
  <c r="H149" i="21" s="1"/>
  <c r="C149" i="21"/>
  <c r="D149" i="21" s="1"/>
  <c r="E145" i="21"/>
  <c r="F145" i="21" s="1"/>
  <c r="C145" i="21"/>
  <c r="D145" i="21" s="1"/>
  <c r="E136" i="21"/>
  <c r="F136" i="21" s="1"/>
  <c r="G136" i="21" s="1"/>
  <c r="H136" i="21" s="1"/>
  <c r="C136" i="21"/>
  <c r="D136" i="21" s="1"/>
  <c r="E127" i="21"/>
  <c r="F127" i="21" s="1"/>
  <c r="C127" i="21"/>
  <c r="D127" i="21" s="1"/>
  <c r="E118" i="21"/>
  <c r="F118" i="21" s="1"/>
  <c r="G118" i="21" s="1"/>
  <c r="H118" i="21" s="1"/>
  <c r="C109" i="21"/>
  <c r="D109" i="21" s="1"/>
  <c r="E100" i="21"/>
  <c r="F100" i="21" s="1"/>
  <c r="C100" i="21"/>
  <c r="D100" i="21" s="1"/>
  <c r="E91" i="21"/>
  <c r="F91" i="21" s="1"/>
  <c r="G91" i="21" s="1"/>
  <c r="H91" i="21" s="1"/>
  <c r="C91" i="21"/>
  <c r="D91" i="21" s="1"/>
  <c r="E83" i="21"/>
  <c r="F83" i="21" s="1"/>
  <c r="C83" i="21"/>
  <c r="D83" i="21" s="1"/>
  <c r="E70" i="21"/>
  <c r="F70" i="21" s="1"/>
  <c r="G70" i="21" s="1"/>
  <c r="H70" i="21" s="1"/>
  <c r="C70" i="21"/>
  <c r="D70" i="21" s="1"/>
  <c r="E54" i="21"/>
  <c r="F54" i="21" s="1"/>
  <c r="C54" i="21"/>
  <c r="D54" i="21" s="1"/>
  <c r="E49" i="21"/>
  <c r="F49" i="21" s="1"/>
  <c r="G49" i="21" s="1"/>
  <c r="H49" i="21" s="1"/>
  <c r="C49" i="21"/>
  <c r="D49" i="21" s="1"/>
  <c r="E37" i="21"/>
  <c r="F37" i="21" s="1"/>
  <c r="C37" i="21"/>
  <c r="D37" i="21" s="1"/>
  <c r="E22" i="21"/>
  <c r="F22" i="21" s="1"/>
  <c r="G22" i="21" s="1"/>
  <c r="H22" i="21" s="1"/>
  <c r="C22" i="21"/>
  <c r="D22" i="21" s="1"/>
  <c r="E9" i="21"/>
  <c r="F9" i="21" s="1"/>
  <c r="C9" i="21"/>
  <c r="D9" i="21" s="1"/>
  <c r="E36" i="20"/>
  <c r="F36" i="20" s="1"/>
  <c r="G36" i="20" s="1"/>
  <c r="H36" i="20" s="1"/>
  <c r="C36" i="20"/>
  <c r="D36" i="20" s="1"/>
  <c r="E31" i="20"/>
  <c r="F31" i="20" s="1"/>
  <c r="C31" i="20"/>
  <c r="D31" i="20" s="1"/>
  <c r="E26" i="20"/>
  <c r="F26" i="20" s="1"/>
  <c r="G26" i="20" s="1"/>
  <c r="C26" i="20"/>
  <c r="D26" i="20" s="1"/>
  <c r="C20" i="20"/>
  <c r="D20" i="20" s="1"/>
  <c r="C15" i="20"/>
  <c r="D15" i="20" s="1"/>
  <c r="E15" i="20"/>
  <c r="F15" i="20" s="1"/>
  <c r="G15" i="20" s="1"/>
  <c r="E20" i="20"/>
  <c r="F20" i="20" s="1"/>
  <c r="G20" i="20" s="1"/>
  <c r="E80" i="19"/>
  <c r="F80" i="19" s="1"/>
  <c r="C80" i="19"/>
  <c r="D80" i="19" s="1"/>
  <c r="E34" i="19"/>
  <c r="F34" i="19" s="1"/>
  <c r="C34" i="19"/>
  <c r="D34" i="19" s="1"/>
  <c r="E88" i="19"/>
  <c r="F88" i="19" s="1"/>
  <c r="C88" i="19"/>
  <c r="D88" i="19" s="1"/>
  <c r="E84" i="19"/>
  <c r="F84" i="19" s="1"/>
  <c r="C84" i="19"/>
  <c r="D84" i="19" s="1"/>
  <c r="E76" i="19"/>
  <c r="F76" i="19" s="1"/>
  <c r="C76" i="19"/>
  <c r="D76" i="19" s="1"/>
  <c r="E67" i="19"/>
  <c r="F67" i="19" s="1"/>
  <c r="C67" i="19"/>
  <c r="D67" i="19" s="1"/>
  <c r="E59" i="19"/>
  <c r="F59" i="19" s="1"/>
  <c r="C59" i="19"/>
  <c r="D59" i="19" s="1"/>
  <c r="E50" i="19"/>
  <c r="F50" i="19" s="1"/>
  <c r="C50" i="19"/>
  <c r="D50" i="19" s="1"/>
  <c r="D42" i="19"/>
  <c r="G42" i="19" s="1"/>
  <c r="H42" i="19" s="1"/>
  <c r="E26" i="19"/>
  <c r="F26" i="19" s="1"/>
  <c r="C26" i="19"/>
  <c r="D26" i="19" s="1"/>
  <c r="E14" i="19"/>
  <c r="F14" i="19" s="1"/>
  <c r="G14" i="19" s="1"/>
  <c r="H14" i="19" s="1"/>
  <c r="C14" i="19"/>
  <c r="D14" i="19" s="1"/>
  <c r="E8" i="19"/>
  <c r="F8" i="19" s="1"/>
  <c r="C8" i="19"/>
  <c r="D8" i="19" s="1"/>
  <c r="E21" i="18"/>
  <c r="F21" i="18" s="1"/>
  <c r="G21" i="18" s="1"/>
  <c r="H21" i="18" s="1"/>
  <c r="C21" i="18"/>
  <c r="D21" i="18" s="1"/>
  <c r="E17" i="18"/>
  <c r="F17" i="18" s="1"/>
  <c r="C17" i="18"/>
  <c r="D17" i="18" s="1"/>
  <c r="E13" i="18"/>
  <c r="F13" i="18" s="1"/>
  <c r="G13" i="18" s="1"/>
  <c r="H13" i="18" s="1"/>
  <c r="C13" i="18"/>
  <c r="D13" i="18" s="1"/>
  <c r="E9" i="18"/>
  <c r="F9" i="18" s="1"/>
  <c r="C9" i="18"/>
  <c r="D9" i="18" s="1"/>
  <c r="E107" i="17"/>
  <c r="F107" i="17" s="1"/>
  <c r="G107" i="17" s="1"/>
  <c r="H107" i="17" s="1"/>
  <c r="C107" i="17"/>
  <c r="D107" i="17" s="1"/>
  <c r="E103" i="17"/>
  <c r="F103" i="17" s="1"/>
  <c r="C103" i="17"/>
  <c r="D103" i="17" s="1"/>
  <c r="C83" i="17"/>
  <c r="D83" i="17" s="1"/>
  <c r="E58" i="17"/>
  <c r="F58" i="17" s="1"/>
  <c r="C58" i="17"/>
  <c r="D58" i="17" s="1"/>
  <c r="E50" i="17"/>
  <c r="F50" i="17" s="1"/>
  <c r="G50" i="17" s="1"/>
  <c r="H50" i="17" s="1"/>
  <c r="C50" i="17"/>
  <c r="D50" i="17" s="1"/>
  <c r="E20" i="17"/>
  <c r="F20" i="17" s="1"/>
  <c r="C20" i="17"/>
  <c r="D20" i="17" s="1"/>
  <c r="E15" i="17"/>
  <c r="F15" i="17" s="1"/>
  <c r="G15" i="17" s="1"/>
  <c r="H15" i="17" s="1"/>
  <c r="C15" i="17"/>
  <c r="D15" i="17" s="1"/>
  <c r="E117" i="17"/>
  <c r="F117" i="17" s="1"/>
  <c r="C117" i="17"/>
  <c r="D117" i="17" s="1"/>
  <c r="G117" i="17" s="1"/>
  <c r="H117" i="17" s="1"/>
  <c r="E111" i="17"/>
  <c r="F111" i="17" s="1"/>
  <c r="G111" i="17" s="1"/>
  <c r="H111" i="17" s="1"/>
  <c r="C111" i="17"/>
  <c r="D111" i="17" s="1"/>
  <c r="E99" i="17"/>
  <c r="F99" i="17" s="1"/>
  <c r="C99" i="17"/>
  <c r="D99" i="17" s="1"/>
  <c r="E91" i="17"/>
  <c r="F91" i="17" s="1"/>
  <c r="G91" i="17" s="1"/>
  <c r="H91" i="17" s="1"/>
  <c r="C91" i="17"/>
  <c r="D91" i="17" s="1"/>
  <c r="E83" i="17"/>
  <c r="F83" i="17" s="1"/>
  <c r="G83" i="17" s="1"/>
  <c r="H83" i="17" s="1"/>
  <c r="E74" i="17"/>
  <c r="F74" i="17" s="1"/>
  <c r="G74" i="17" s="1"/>
  <c r="H74" i="17" s="1"/>
  <c r="C74" i="17"/>
  <c r="D74" i="17" s="1"/>
  <c r="E66" i="17"/>
  <c r="F66" i="17" s="1"/>
  <c r="C66" i="17"/>
  <c r="D66" i="17" s="1"/>
  <c r="E43" i="17"/>
  <c r="F43" i="17" s="1"/>
  <c r="G43" i="17" s="1"/>
  <c r="H43" i="17" s="1"/>
  <c r="C43" i="17"/>
  <c r="D43" i="17" s="1"/>
  <c r="E28" i="17"/>
  <c r="F28" i="17" s="1"/>
  <c r="C28" i="17"/>
  <c r="D28" i="17" s="1"/>
  <c r="E8" i="17"/>
  <c r="F8" i="17" s="1"/>
  <c r="G8" i="17" s="1"/>
  <c r="H8" i="17" s="1"/>
  <c r="C8" i="17"/>
  <c r="D8" i="17" s="1"/>
  <c r="E19" i="16"/>
  <c r="F19" i="16" s="1"/>
  <c r="C19" i="16"/>
  <c r="D19" i="16" s="1"/>
  <c r="E15" i="16"/>
  <c r="F15" i="16" s="1"/>
  <c r="C15" i="16"/>
  <c r="D15" i="16" s="1"/>
  <c r="E11" i="16"/>
  <c r="F11" i="16" s="1"/>
  <c r="C11" i="16"/>
  <c r="D11" i="16" s="1"/>
  <c r="E7" i="16"/>
  <c r="F7" i="16" s="1"/>
  <c r="C7" i="16"/>
  <c r="D7" i="16" s="1"/>
  <c r="E113" i="15"/>
  <c r="F113" i="15" s="1"/>
  <c r="C113" i="15"/>
  <c r="D113" i="15" s="1"/>
  <c r="E100" i="15"/>
  <c r="C100" i="15"/>
  <c r="G113" i="15" l="1"/>
  <c r="H113" i="15" s="1"/>
  <c r="H26" i="20"/>
  <c r="G31" i="20"/>
  <c r="H31" i="20" s="1"/>
  <c r="G37" i="21"/>
  <c r="H37" i="21" s="1"/>
  <c r="G109" i="21"/>
  <c r="H109" i="21" s="1"/>
  <c r="G54" i="21"/>
  <c r="H54" i="21" s="1"/>
  <c r="G83" i="21"/>
  <c r="H83" i="21" s="1"/>
  <c r="G100" i="21"/>
  <c r="H100" i="21" s="1"/>
  <c r="G127" i="21"/>
  <c r="H127" i="21" s="1"/>
  <c r="G145" i="21"/>
  <c r="H145" i="21" s="1"/>
  <c r="G9" i="21"/>
  <c r="H9" i="21" s="1"/>
  <c r="H20" i="20"/>
  <c r="H15" i="20"/>
  <c r="G9" i="18"/>
  <c r="H9" i="18" s="1"/>
  <c r="G17" i="18"/>
  <c r="H17" i="18" s="1"/>
  <c r="G59" i="19"/>
  <c r="H59" i="19" s="1"/>
  <c r="G76" i="19"/>
  <c r="H76" i="19" s="1"/>
  <c r="G88" i="19"/>
  <c r="H88" i="19" s="1"/>
  <c r="G80" i="19"/>
  <c r="H80" i="19" s="1"/>
  <c r="G67" i="19"/>
  <c r="H67" i="19" s="1"/>
  <c r="G34" i="19"/>
  <c r="H34" i="19" s="1"/>
  <c r="G8" i="19"/>
  <c r="H8" i="19" s="1"/>
  <c r="G26" i="19"/>
  <c r="H26" i="19" s="1"/>
  <c r="G50" i="19"/>
  <c r="H50" i="19" s="1"/>
  <c r="G84" i="19"/>
  <c r="H84" i="19" s="1"/>
  <c r="G7" i="16"/>
  <c r="H7" i="16" s="1"/>
  <c r="G15" i="16"/>
  <c r="H15" i="16" s="1"/>
  <c r="G11" i="16"/>
  <c r="H11" i="16" s="1"/>
  <c r="G19" i="16"/>
  <c r="H19" i="16" s="1"/>
  <c r="G99" i="17"/>
  <c r="H99" i="17" s="1"/>
  <c r="G20" i="17"/>
  <c r="H20" i="17" s="1"/>
  <c r="G58" i="17"/>
  <c r="H58" i="17" s="1"/>
  <c r="G28" i="17"/>
  <c r="H28" i="17" s="1"/>
  <c r="G66" i="17"/>
  <c r="H66" i="17" s="1"/>
  <c r="G103" i="17"/>
  <c r="H103" i="17" s="1"/>
  <c r="E104" i="15"/>
  <c r="C104" i="15"/>
  <c r="E95" i="15"/>
  <c r="C95" i="15"/>
  <c r="E86" i="15"/>
  <c r="C86" i="15"/>
  <c r="E78" i="15"/>
  <c r="C78" i="15"/>
  <c r="E70" i="15"/>
  <c r="C70" i="15"/>
  <c r="E62" i="15"/>
  <c r="C62" i="15"/>
  <c r="E54" i="15"/>
  <c r="C54" i="15"/>
  <c r="E47" i="15"/>
  <c r="C47" i="15"/>
  <c r="E42" i="15"/>
  <c r="F42" i="15" s="1"/>
  <c r="G42" i="15" s="1"/>
  <c r="H42" i="15" s="1"/>
  <c r="C42" i="15"/>
  <c r="D42" i="15" s="1"/>
  <c r="E30" i="15"/>
  <c r="F30" i="15" s="1"/>
  <c r="G30" i="15" s="1"/>
  <c r="H30" i="15" s="1"/>
  <c r="C30" i="15"/>
  <c r="D30" i="15" s="1"/>
  <c r="E18" i="15"/>
  <c r="C18" i="15"/>
  <c r="E14" i="15"/>
  <c r="C14" i="15"/>
  <c r="E8" i="15"/>
  <c r="C8" i="15"/>
  <c r="N14" i="14"/>
  <c r="E12" i="14"/>
  <c r="F12" i="14" s="1"/>
  <c r="E8" i="14"/>
  <c r="F8" i="14" s="1"/>
  <c r="C8" i="14"/>
  <c r="D8" i="14" s="1"/>
  <c r="D22" i="14"/>
  <c r="E17" i="14"/>
  <c r="F17" i="14" s="1"/>
  <c r="C17" i="14"/>
  <c r="D17" i="14" s="1"/>
  <c r="C12" i="14"/>
  <c r="D12" i="14" s="1"/>
  <c r="E131" i="13"/>
  <c r="F131" i="13" s="1"/>
  <c r="C131" i="13"/>
  <c r="D131" i="13" s="1"/>
  <c r="E122" i="13"/>
  <c r="F122" i="13" s="1"/>
  <c r="G122" i="13" s="1"/>
  <c r="H122" i="13" s="1"/>
  <c r="E113" i="13"/>
  <c r="F113" i="13" s="1"/>
  <c r="C113" i="13"/>
  <c r="D113" i="13" s="1"/>
  <c r="E104" i="13"/>
  <c r="F104" i="13" s="1"/>
  <c r="C104" i="13"/>
  <c r="D104" i="13" s="1"/>
  <c r="E95" i="13"/>
  <c r="F95" i="13" s="1"/>
  <c r="C95" i="13"/>
  <c r="D95" i="13" s="1"/>
  <c r="E71" i="13"/>
  <c r="F71" i="13" s="1"/>
  <c r="C71" i="13"/>
  <c r="D71" i="13" s="1"/>
  <c r="E61" i="13"/>
  <c r="F61" i="13" s="1"/>
  <c r="C61" i="13"/>
  <c r="D61" i="13" s="1"/>
  <c r="E32" i="13"/>
  <c r="F32" i="13" s="1"/>
  <c r="C32" i="13"/>
  <c r="D32" i="13" s="1"/>
  <c r="E8" i="13"/>
  <c r="F8" i="13" s="1"/>
  <c r="C8" i="13"/>
  <c r="D8" i="13" s="1"/>
  <c r="E145" i="13"/>
  <c r="F145" i="13" s="1"/>
  <c r="C145" i="13"/>
  <c r="D145" i="13" s="1"/>
  <c r="E135" i="13"/>
  <c r="F135" i="13" s="1"/>
  <c r="C135" i="13"/>
  <c r="D135" i="13" s="1"/>
  <c r="E87" i="13"/>
  <c r="F87" i="13" s="1"/>
  <c r="C87" i="13"/>
  <c r="D87" i="13" s="1"/>
  <c r="E79" i="13"/>
  <c r="F79" i="13" s="1"/>
  <c r="C79" i="13"/>
  <c r="D79" i="13" s="1"/>
  <c r="E51" i="13"/>
  <c r="F51" i="13" s="1"/>
  <c r="C51" i="13"/>
  <c r="D51" i="13" s="1"/>
  <c r="G51" i="13" s="1"/>
  <c r="H51" i="13" s="1"/>
  <c r="E44" i="13"/>
  <c r="F44" i="13" s="1"/>
  <c r="C44" i="13"/>
  <c r="D44" i="13" s="1"/>
  <c r="G44" i="13" s="1"/>
  <c r="H44" i="13" s="1"/>
  <c r="E39" i="13"/>
  <c r="F39" i="13" s="1"/>
  <c r="C39" i="13"/>
  <c r="D39" i="13" s="1"/>
  <c r="E24" i="13"/>
  <c r="F24" i="13" s="1"/>
  <c r="D24" i="13"/>
  <c r="G24" i="13" s="1"/>
  <c r="H24" i="13" s="1"/>
  <c r="E14" i="13"/>
  <c r="F14" i="13" s="1"/>
  <c r="C14" i="13"/>
  <c r="D14" i="13" s="1"/>
  <c r="G12" i="14" l="1"/>
  <c r="H12" i="14" s="1"/>
  <c r="G17" i="14"/>
  <c r="H17" i="14" s="1"/>
  <c r="G8" i="14"/>
  <c r="H8" i="14" s="1"/>
  <c r="G22" i="14"/>
  <c r="H22" i="14" s="1"/>
  <c r="G14" i="13"/>
  <c r="H14" i="13" s="1"/>
  <c r="G39" i="13"/>
  <c r="H39" i="13" s="1"/>
  <c r="G87" i="13"/>
  <c r="H87" i="13" s="1"/>
  <c r="G145" i="13"/>
  <c r="H145" i="13" s="1"/>
  <c r="G32" i="13"/>
  <c r="H32" i="13" s="1"/>
  <c r="G71" i="13"/>
  <c r="H71" i="13" s="1"/>
  <c r="G104" i="13"/>
  <c r="H104" i="13" s="1"/>
  <c r="G131" i="13"/>
  <c r="H131" i="13" s="1"/>
  <c r="G79" i="13"/>
  <c r="H79" i="13" s="1"/>
  <c r="G135" i="13"/>
  <c r="H135" i="13" s="1"/>
  <c r="G8" i="13"/>
  <c r="H8" i="13" s="1"/>
  <c r="G61" i="13"/>
  <c r="H61" i="13" s="1"/>
  <c r="G95" i="13"/>
  <c r="H95" i="13" s="1"/>
  <c r="G113" i="13"/>
  <c r="H113" i="13" s="1"/>
  <c r="E20" i="12"/>
  <c r="F20" i="12" s="1"/>
  <c r="C20" i="12"/>
  <c r="D20" i="12" s="1"/>
  <c r="E24" i="12"/>
  <c r="F24" i="12" s="1"/>
  <c r="G24" i="12" s="1"/>
  <c r="H24" i="12" s="1"/>
  <c r="C24" i="12"/>
  <c r="D24" i="12" s="1"/>
  <c r="E15" i="12"/>
  <c r="F15" i="12" s="1"/>
  <c r="G15" i="12" s="1"/>
  <c r="H15" i="12" s="1"/>
  <c r="C15" i="12"/>
  <c r="D15" i="12" s="1"/>
  <c r="E11" i="12"/>
  <c r="F11" i="12" s="1"/>
  <c r="G11" i="12" s="1"/>
  <c r="H11" i="12" s="1"/>
  <c r="C11" i="12"/>
  <c r="D11" i="12" s="1"/>
  <c r="E68" i="11"/>
  <c r="F68" i="11" s="1"/>
  <c r="G68" i="11" s="1"/>
  <c r="H68" i="11" s="1"/>
  <c r="C68" i="11"/>
  <c r="E61" i="11"/>
  <c r="C61" i="11"/>
  <c r="E38" i="11"/>
  <c r="C38" i="11"/>
  <c r="E16" i="11"/>
  <c r="C16" i="11"/>
  <c r="E96" i="11"/>
  <c r="F96" i="11" s="1"/>
  <c r="G96" i="11" s="1"/>
  <c r="H96" i="11" s="1"/>
  <c r="C96" i="11"/>
  <c r="E88" i="11"/>
  <c r="C88" i="11"/>
  <c r="E84" i="11"/>
  <c r="C84" i="11"/>
  <c r="E76" i="11"/>
  <c r="C76" i="11"/>
  <c r="E53" i="11"/>
  <c r="C53" i="11"/>
  <c r="E46" i="11"/>
  <c r="C46" i="11"/>
  <c r="E31" i="11"/>
  <c r="C31" i="11"/>
  <c r="E24" i="11"/>
  <c r="C24" i="11"/>
  <c r="E7" i="11"/>
  <c r="C7" i="11"/>
  <c r="D7" i="11" s="1"/>
  <c r="G7" i="11" s="1"/>
  <c r="H7" i="11" s="1"/>
  <c r="E13" i="10"/>
  <c r="C13" i="10"/>
  <c r="E10" i="10"/>
  <c r="C10" i="10"/>
  <c r="E6" i="10"/>
  <c r="F6" i="10" s="1"/>
  <c r="G6" i="10" s="1"/>
  <c r="H6" i="10" s="1"/>
  <c r="C6" i="10"/>
  <c r="E216" i="9"/>
  <c r="F216" i="9" s="1"/>
  <c r="G198" i="9"/>
  <c r="H198" i="9" s="1"/>
  <c r="I198" i="9" s="1"/>
  <c r="J198" i="9" s="1"/>
  <c r="G190" i="9"/>
  <c r="H190" i="9" s="1"/>
  <c r="I190" i="9" s="1"/>
  <c r="J190" i="9" s="1"/>
  <c r="G173" i="9"/>
  <c r="H173" i="9" s="1"/>
  <c r="E173" i="9"/>
  <c r="F173" i="9" s="1"/>
  <c r="G164" i="9"/>
  <c r="H164" i="9" s="1"/>
  <c r="I164" i="9" s="1"/>
  <c r="J164" i="9" s="1"/>
  <c r="E164" i="9"/>
  <c r="F164" i="9" s="1"/>
  <c r="G128" i="9"/>
  <c r="H128" i="9" s="1"/>
  <c r="I128" i="9" s="1"/>
  <c r="J128" i="9" s="1"/>
  <c r="G117" i="9"/>
  <c r="H117" i="9" s="1"/>
  <c r="E117" i="9"/>
  <c r="F117" i="9" s="1"/>
  <c r="G103" i="9"/>
  <c r="H103" i="9" s="1"/>
  <c r="E103" i="9"/>
  <c r="F103" i="9" s="1"/>
  <c r="G86" i="9"/>
  <c r="H86" i="9" s="1"/>
  <c r="I86" i="9" s="1"/>
  <c r="J86" i="9" s="1"/>
  <c r="G67" i="9"/>
  <c r="H67" i="9" s="1"/>
  <c r="I67" i="9" s="1"/>
  <c r="J67" i="9" s="1"/>
  <c r="E67" i="9"/>
  <c r="F67" i="9" s="1"/>
  <c r="E49" i="9"/>
  <c r="F49" i="9" s="1"/>
  <c r="G49" i="9"/>
  <c r="H49" i="9" s="1"/>
  <c r="G19" i="9"/>
  <c r="H19" i="9" s="1"/>
  <c r="I19" i="9" s="1"/>
  <c r="J19" i="9" s="1"/>
  <c r="E19" i="9"/>
  <c r="F19" i="9" s="1"/>
  <c r="G239" i="9"/>
  <c r="H239" i="9" s="1"/>
  <c r="E239" i="9"/>
  <c r="F239" i="9" s="1"/>
  <c r="G225" i="9"/>
  <c r="H225" i="9" s="1"/>
  <c r="I225" i="9" s="1"/>
  <c r="J225" i="9" s="1"/>
  <c r="E225" i="9"/>
  <c r="F225" i="9" s="1"/>
  <c r="G216" i="9"/>
  <c r="H216" i="9" s="1"/>
  <c r="G207" i="9"/>
  <c r="H207" i="9" s="1"/>
  <c r="E207" i="9"/>
  <c r="F207" i="9" s="1"/>
  <c r="E198" i="9"/>
  <c r="F198" i="9" s="1"/>
  <c r="G182" i="9"/>
  <c r="H182" i="9" s="1"/>
  <c r="E182" i="9"/>
  <c r="F182" i="9" s="1"/>
  <c r="G147" i="9"/>
  <c r="H147" i="9" s="1"/>
  <c r="I147" i="9" s="1"/>
  <c r="J147" i="9" s="1"/>
  <c r="C33" i="8"/>
  <c r="D33" i="8" s="1"/>
  <c r="E33" i="8"/>
  <c r="F33" i="8" s="1"/>
  <c r="E27" i="8"/>
  <c r="F27" i="8" s="1"/>
  <c r="C27" i="8"/>
  <c r="D27" i="8" s="1"/>
  <c r="E37" i="8"/>
  <c r="F37" i="8" s="1"/>
  <c r="C37" i="8"/>
  <c r="D37" i="8" s="1"/>
  <c r="G37" i="8" s="1"/>
  <c r="H37" i="8" s="1"/>
  <c r="E21" i="8"/>
  <c r="F21" i="8" s="1"/>
  <c r="C21" i="8"/>
  <c r="D21" i="8" s="1"/>
  <c r="E17" i="8"/>
  <c r="F17" i="8" s="1"/>
  <c r="C17" i="8"/>
  <c r="D17" i="8" s="1"/>
  <c r="G17" i="8" s="1"/>
  <c r="H17" i="8" s="1"/>
  <c r="E4" i="1" s="1"/>
  <c r="E91" i="7"/>
  <c r="F91" i="7" s="1"/>
  <c r="G91" i="7" s="1"/>
  <c r="H91" i="7" s="1"/>
  <c r="C91" i="7"/>
  <c r="D91" i="7" s="1"/>
  <c r="E81" i="7"/>
  <c r="F81" i="7" s="1"/>
  <c r="C81" i="7"/>
  <c r="D81" i="7" s="1"/>
  <c r="E77" i="7"/>
  <c r="F77" i="7" s="1"/>
  <c r="G77" i="7" s="1"/>
  <c r="H77" i="7" s="1"/>
  <c r="C77" i="7"/>
  <c r="D77" i="7" s="1"/>
  <c r="E69" i="7"/>
  <c r="F69" i="7" s="1"/>
  <c r="C69" i="7"/>
  <c r="D69" i="7" s="1"/>
  <c r="E61" i="7"/>
  <c r="F61" i="7" s="1"/>
  <c r="G61" i="7" s="1"/>
  <c r="H61" i="7" s="1"/>
  <c r="C61" i="7"/>
  <c r="D61" i="7" s="1"/>
  <c r="E52" i="7"/>
  <c r="F52" i="7" s="1"/>
  <c r="C52" i="7"/>
  <c r="D52" i="7" s="1"/>
  <c r="E43" i="7"/>
  <c r="F43" i="7" s="1"/>
  <c r="G43" i="7" s="1"/>
  <c r="H43" i="7" s="1"/>
  <c r="C43" i="7"/>
  <c r="D43" i="7" s="1"/>
  <c r="E39" i="7"/>
  <c r="F39" i="7" s="1"/>
  <c r="C39" i="7"/>
  <c r="D39" i="7" s="1"/>
  <c r="E32" i="7"/>
  <c r="F32" i="7" s="1"/>
  <c r="G32" i="7" s="1"/>
  <c r="H32" i="7" s="1"/>
  <c r="C32" i="7"/>
  <c r="D32" i="7" s="1"/>
  <c r="E23" i="7"/>
  <c r="F23" i="7" s="1"/>
  <c r="C23" i="7"/>
  <c r="D23" i="7" s="1"/>
  <c r="E17" i="7"/>
  <c r="F17" i="7" s="1"/>
  <c r="G17" i="7" s="1"/>
  <c r="H17" i="7" s="1"/>
  <c r="C17" i="7"/>
  <c r="D17" i="7" s="1"/>
  <c r="E8" i="7"/>
  <c r="F8" i="7" s="1"/>
  <c r="C8" i="7"/>
  <c r="D8" i="7" s="1"/>
  <c r="E22" i="6"/>
  <c r="F22" i="6" s="1"/>
  <c r="C22" i="6"/>
  <c r="D22" i="6" s="1"/>
  <c r="E18" i="6"/>
  <c r="C18" i="6"/>
  <c r="D18" i="6" s="1"/>
  <c r="E26" i="6"/>
  <c r="F26" i="6" s="1"/>
  <c r="C26" i="6"/>
  <c r="D26" i="6" s="1"/>
  <c r="E14" i="6"/>
  <c r="F14" i="6" s="1"/>
  <c r="G14" i="6" s="1"/>
  <c r="H14" i="6" s="1"/>
  <c r="C14" i="6"/>
  <c r="D14" i="6" s="1"/>
  <c r="E9" i="6"/>
  <c r="F9" i="6" s="1"/>
  <c r="C9" i="6"/>
  <c r="D9" i="6" s="1"/>
  <c r="E132" i="5"/>
  <c r="F132" i="5" s="1"/>
  <c r="C132" i="5"/>
  <c r="D132" i="5" s="1"/>
  <c r="E63" i="5"/>
  <c r="F63" i="5" s="1"/>
  <c r="C63" i="5"/>
  <c r="D63" i="5" s="1"/>
  <c r="E70" i="5"/>
  <c r="F70" i="5" s="1"/>
  <c r="C70" i="5"/>
  <c r="D70" i="5" s="1"/>
  <c r="E52" i="5"/>
  <c r="F52" i="5" s="1"/>
  <c r="C52" i="5"/>
  <c r="D52" i="5" s="1"/>
  <c r="E36" i="5"/>
  <c r="F36" i="5" s="1"/>
  <c r="C36" i="5"/>
  <c r="D36" i="5" s="1"/>
  <c r="E26" i="5"/>
  <c r="F26" i="5" s="1"/>
  <c r="C26" i="5"/>
  <c r="D26" i="5" s="1"/>
  <c r="E16" i="5"/>
  <c r="F16" i="5" s="1"/>
  <c r="C16" i="5"/>
  <c r="D16" i="5" s="1"/>
  <c r="E12" i="5"/>
  <c r="F12" i="5" s="1"/>
  <c r="C12" i="5"/>
  <c r="D12" i="5" s="1"/>
  <c r="E120" i="5"/>
  <c r="F120" i="5" s="1"/>
  <c r="C120" i="5"/>
  <c r="D120" i="5" s="1"/>
  <c r="E111" i="5"/>
  <c r="F111" i="5" s="1"/>
  <c r="C111" i="5"/>
  <c r="D111" i="5" s="1"/>
  <c r="E103" i="5"/>
  <c r="F103" i="5" s="1"/>
  <c r="C103" i="5"/>
  <c r="D103" i="5" s="1"/>
  <c r="E94" i="5"/>
  <c r="F94" i="5" s="1"/>
  <c r="C94" i="5"/>
  <c r="D94" i="5" s="1"/>
  <c r="E86" i="5"/>
  <c r="F86" i="5" s="1"/>
  <c r="C86" i="5"/>
  <c r="D86" i="5" s="1"/>
  <c r="E78" i="5"/>
  <c r="F78" i="5" s="1"/>
  <c r="C78" i="5"/>
  <c r="D78" i="5" s="1"/>
  <c r="E41" i="5"/>
  <c r="F41" i="5" s="1"/>
  <c r="C41" i="5"/>
  <c r="D41" i="5" s="1"/>
  <c r="E18" i="4"/>
  <c r="F18" i="4" s="1"/>
  <c r="G18" i="4" s="1"/>
  <c r="H18" i="4" s="1"/>
  <c r="C18" i="4"/>
  <c r="D18" i="4" s="1"/>
  <c r="E32" i="4"/>
  <c r="F32" i="4" s="1"/>
  <c r="G32" i="4" s="1"/>
  <c r="H32" i="4" s="1"/>
  <c r="C32" i="4"/>
  <c r="D32" i="4" s="1"/>
  <c r="E13" i="4"/>
  <c r="F13" i="4" s="1"/>
  <c r="C13" i="4"/>
  <c r="D13" i="4" s="1"/>
  <c r="E121" i="3"/>
  <c r="F121" i="3" s="1"/>
  <c r="C121" i="3"/>
  <c r="D121" i="3" s="1"/>
  <c r="E108" i="3"/>
  <c r="F108" i="3" s="1"/>
  <c r="G108" i="3" s="1"/>
  <c r="H108" i="3" s="1"/>
  <c r="C108" i="3"/>
  <c r="D108" i="3" s="1"/>
  <c r="E99" i="3"/>
  <c r="F99" i="3" s="1"/>
  <c r="C99" i="3"/>
  <c r="D99" i="3" s="1"/>
  <c r="E91" i="3"/>
  <c r="F91" i="3" s="1"/>
  <c r="G91" i="3" s="1"/>
  <c r="H91" i="3" s="1"/>
  <c r="C91" i="3"/>
  <c r="D91" i="3" s="1"/>
  <c r="E83" i="3"/>
  <c r="F83" i="3" s="1"/>
  <c r="C83" i="3"/>
  <c r="D83" i="3" s="1"/>
  <c r="E75" i="3"/>
  <c r="F75" i="3" s="1"/>
  <c r="G75" i="3" s="1"/>
  <c r="H75" i="3" s="1"/>
  <c r="C75" i="3"/>
  <c r="D75" i="3" s="1"/>
  <c r="E67" i="3"/>
  <c r="F67" i="3" s="1"/>
  <c r="C67" i="3"/>
  <c r="D67" i="3" s="1"/>
  <c r="E51" i="3"/>
  <c r="F51" i="3" s="1"/>
  <c r="C51" i="3"/>
  <c r="D51" i="3" s="1"/>
  <c r="C41" i="3"/>
  <c r="D41" i="3" s="1"/>
  <c r="E38" i="3"/>
  <c r="F38" i="3" s="1"/>
  <c r="G38" i="3" s="1"/>
  <c r="H38" i="3" s="1"/>
  <c r="E31" i="3"/>
  <c r="F31" i="3" s="1"/>
  <c r="C31" i="3"/>
  <c r="D31" i="3" s="1"/>
  <c r="E26" i="3"/>
  <c r="F26" i="3" s="1"/>
  <c r="C26" i="3"/>
  <c r="D26" i="3" s="1"/>
  <c r="E21" i="3"/>
  <c r="F21" i="3" s="1"/>
  <c r="C21" i="3"/>
  <c r="D21" i="3" s="1"/>
  <c r="E14" i="3"/>
  <c r="F14" i="3" s="1"/>
  <c r="C14" i="3"/>
  <c r="D14" i="3" s="1"/>
  <c r="G14" i="3" s="1"/>
  <c r="H14" i="3" s="1"/>
  <c r="E6" i="3"/>
  <c r="F6" i="3" s="1"/>
  <c r="C6" i="3"/>
  <c r="D6" i="3" s="1"/>
  <c r="E34" i="2"/>
  <c r="F34" i="2" s="1"/>
  <c r="C34" i="2"/>
  <c r="E25" i="2"/>
  <c r="F25" i="2" s="1"/>
  <c r="C25" i="2"/>
  <c r="D25" i="2" s="1"/>
  <c r="E15" i="2"/>
  <c r="F15" i="2" s="1"/>
  <c r="C15" i="2"/>
  <c r="D15" i="2" s="1"/>
  <c r="G15" i="2" l="1"/>
  <c r="H15" i="2" s="1"/>
  <c r="E3" i="1" s="1"/>
  <c r="C36" i="2"/>
  <c r="D36" i="2" s="1"/>
  <c r="D34" i="2"/>
  <c r="G34" i="2" s="1"/>
  <c r="H34" i="2" s="1"/>
  <c r="G25" i="2"/>
  <c r="H25" i="2" s="1"/>
  <c r="G3" i="1" s="1"/>
  <c r="G20" i="12"/>
  <c r="H20" i="12" s="1"/>
  <c r="G8" i="7"/>
  <c r="H8" i="7" s="1"/>
  <c r="G23" i="7"/>
  <c r="H23" i="7" s="1"/>
  <c r="G39" i="7"/>
  <c r="H39" i="7" s="1"/>
  <c r="G52" i="7"/>
  <c r="H52" i="7" s="1"/>
  <c r="G69" i="7"/>
  <c r="H69" i="7" s="1"/>
  <c r="G81" i="7"/>
  <c r="H81" i="7" s="1"/>
  <c r="G9" i="6"/>
  <c r="H9" i="6" s="1"/>
  <c r="G26" i="6"/>
  <c r="H26" i="6" s="1"/>
  <c r="G22" i="6"/>
  <c r="H22" i="6" s="1"/>
  <c r="F18" i="6"/>
  <c r="G18" i="6" s="1"/>
  <c r="H18" i="6" s="1"/>
  <c r="G13" i="4"/>
  <c r="H13" i="4" s="1"/>
  <c r="G41" i="5"/>
  <c r="H41" i="5" s="1"/>
  <c r="G16" i="5"/>
  <c r="H16" i="5" s="1"/>
  <c r="G36" i="5"/>
  <c r="H36" i="5" s="1"/>
  <c r="G103" i="5"/>
  <c r="H103" i="5" s="1"/>
  <c r="G86" i="5"/>
  <c r="H86" i="5" s="1"/>
  <c r="G120" i="5"/>
  <c r="H120" i="5" s="1"/>
  <c r="G78" i="5"/>
  <c r="H78" i="5" s="1"/>
  <c r="G12" i="5"/>
  <c r="H12" i="5" s="1"/>
  <c r="G63" i="5"/>
  <c r="H63" i="5" s="1"/>
  <c r="G111" i="5"/>
  <c r="H111" i="5" s="1"/>
  <c r="G26" i="5"/>
  <c r="H26" i="5" s="1"/>
  <c r="G52" i="5"/>
  <c r="H52" i="5" s="1"/>
  <c r="G70" i="5"/>
  <c r="H70" i="5" s="1"/>
  <c r="G132" i="5"/>
  <c r="H132" i="5" s="1"/>
  <c r="G94" i="5"/>
  <c r="H94" i="5" s="1"/>
  <c r="I207" i="9"/>
  <c r="J207" i="9" s="1"/>
  <c r="I182" i="9"/>
  <c r="J182" i="9" s="1"/>
  <c r="I216" i="9"/>
  <c r="J216" i="9" s="1"/>
  <c r="I239" i="9"/>
  <c r="J239" i="9" s="1"/>
  <c r="I49" i="9"/>
  <c r="J49" i="9" s="1"/>
  <c r="I173" i="9"/>
  <c r="J173" i="9" s="1"/>
  <c r="I117" i="9"/>
  <c r="J117" i="9" s="1"/>
  <c r="I103" i="9"/>
  <c r="J103" i="9" s="1"/>
  <c r="G33" i="8"/>
  <c r="H33" i="8" s="1"/>
  <c r="G21" i="8"/>
  <c r="H21" i="8" s="1"/>
  <c r="F4" i="1" s="1"/>
  <c r="G27" i="8"/>
  <c r="H27" i="8" s="1"/>
  <c r="G4" i="1" s="1"/>
  <c r="G51" i="3"/>
  <c r="H51" i="3" s="1"/>
  <c r="G67" i="3"/>
  <c r="H67" i="3" s="1"/>
  <c r="G83" i="3"/>
  <c r="H83" i="3" s="1"/>
  <c r="G99" i="3"/>
  <c r="H99" i="3" s="1"/>
  <c r="G121" i="3"/>
  <c r="H121" i="3" s="1"/>
  <c r="G26" i="3"/>
  <c r="H26" i="3" s="1"/>
  <c r="E41" i="3"/>
  <c r="F41" i="3" s="1"/>
  <c r="G41" i="3" s="1"/>
  <c r="H41" i="3" s="1"/>
  <c r="G21" i="3"/>
  <c r="H21" i="3" s="1"/>
  <c r="G31" i="3"/>
  <c r="H31" i="3" s="1"/>
  <c r="G6" i="3"/>
  <c r="H6" i="3" s="1"/>
  <c r="E36" i="2"/>
  <c r="F36" i="2" s="1"/>
  <c r="G36" i="2" l="1"/>
  <c r="H36" i="2" l="1"/>
  <c r="H3" i="1" s="1"/>
  <c r="D127" i="17"/>
  <c r="G127" i="17" s="1"/>
  <c r="H127" i="17" s="1"/>
</calcChain>
</file>

<file path=xl/sharedStrings.xml><?xml version="1.0" encoding="utf-8"?>
<sst xmlns="http://schemas.openxmlformats.org/spreadsheetml/2006/main" count="4381" uniqueCount="646">
  <si>
    <t>District</t>
  </si>
  <si>
    <t>Carson City</t>
  </si>
  <si>
    <t>Churchill</t>
  </si>
  <si>
    <t xml:space="preserve">Clark </t>
  </si>
  <si>
    <t>Douglas</t>
  </si>
  <si>
    <t>Elko</t>
  </si>
  <si>
    <t>Eureka</t>
  </si>
  <si>
    <t>Esmeralda</t>
  </si>
  <si>
    <t>Lyon</t>
  </si>
  <si>
    <t>Humboldt</t>
  </si>
  <si>
    <t>Pershing</t>
  </si>
  <si>
    <t>Storey</t>
  </si>
  <si>
    <t>Washoe</t>
  </si>
  <si>
    <t>White Pine</t>
  </si>
  <si>
    <t>Lander</t>
  </si>
  <si>
    <t>Lincoln</t>
  </si>
  <si>
    <t>Mineral</t>
  </si>
  <si>
    <t>Nye</t>
  </si>
  <si>
    <t>3% Raise</t>
  </si>
  <si>
    <t>No</t>
  </si>
  <si>
    <t>Yes</t>
  </si>
  <si>
    <t>Per pupil</t>
  </si>
  <si>
    <t xml:space="preserve"> </t>
  </si>
  <si>
    <t>Property Tax</t>
  </si>
  <si>
    <t>18-19</t>
  </si>
  <si>
    <t>19-20</t>
  </si>
  <si>
    <t>Difference</t>
  </si>
  <si>
    <t>% difference</t>
  </si>
  <si>
    <t>School Support Tax</t>
  </si>
  <si>
    <t>Proceeds From Mines</t>
  </si>
  <si>
    <t>Other Taxes</t>
  </si>
  <si>
    <t>Franchise Tax</t>
  </si>
  <si>
    <t>Governmental Services Tax</t>
  </si>
  <si>
    <t>Boat registration/ geothermal</t>
  </si>
  <si>
    <t>Tuition</t>
  </si>
  <si>
    <t>Donations</t>
  </si>
  <si>
    <t>Transportation Fee</t>
  </si>
  <si>
    <t>Grant Indirect Cost Recovery</t>
  </si>
  <si>
    <t>Solar Reimbursement</t>
  </si>
  <si>
    <t>Misc.</t>
  </si>
  <si>
    <t>Local Total</t>
  </si>
  <si>
    <t>Local Revenue</t>
  </si>
  <si>
    <t xml:space="preserve">State Revenue </t>
  </si>
  <si>
    <t>Distributive School Account</t>
  </si>
  <si>
    <t>Federal Revenue</t>
  </si>
  <si>
    <t>Resricted-Direct</t>
  </si>
  <si>
    <t>State Total</t>
  </si>
  <si>
    <t>Revenue in Lieu of Taxes</t>
  </si>
  <si>
    <t>Restricted- Other Agency</t>
  </si>
  <si>
    <t>Federal Total</t>
  </si>
  <si>
    <t>Gain/loss of disposal Assets</t>
  </si>
  <si>
    <t>Other Financial Sources Total</t>
  </si>
  <si>
    <t>Other Financial Sources Revenue</t>
  </si>
  <si>
    <t>Prior Period Adjustments</t>
  </si>
  <si>
    <t>Residual Equity Transfers</t>
  </si>
  <si>
    <t>Opening Fund Balance Total</t>
  </si>
  <si>
    <t>Opening Fund Balance Revenue</t>
  </si>
  <si>
    <t>Total Resources</t>
  </si>
  <si>
    <t xml:space="preserve">Regular Programs </t>
  </si>
  <si>
    <t>Instruction</t>
  </si>
  <si>
    <t>Salaries</t>
  </si>
  <si>
    <t>Differences</t>
  </si>
  <si>
    <t>% Difference</t>
  </si>
  <si>
    <t>Benefits</t>
  </si>
  <si>
    <t>Purchase Services</t>
  </si>
  <si>
    <t>Supplies</t>
  </si>
  <si>
    <t>Regular Programs Total</t>
  </si>
  <si>
    <t xml:space="preserve">Vocational &amp; Technical </t>
  </si>
  <si>
    <t>Vocational &amp; Technical Total</t>
  </si>
  <si>
    <t xml:space="preserve">Misc. </t>
  </si>
  <si>
    <t>Other Instructional Programs</t>
  </si>
  <si>
    <t>Other Instructional Programs Total</t>
  </si>
  <si>
    <t xml:space="preserve">Summer School </t>
  </si>
  <si>
    <t>Summer School Total</t>
  </si>
  <si>
    <t>Community Service Programs</t>
  </si>
  <si>
    <t>Community Service Programs Total</t>
  </si>
  <si>
    <t>Cocurricular Activities</t>
  </si>
  <si>
    <t>Student Trans.</t>
  </si>
  <si>
    <t>Cocurricular Activities Total</t>
  </si>
  <si>
    <t>Athletics</t>
  </si>
  <si>
    <t xml:space="preserve">Athletics Total </t>
  </si>
  <si>
    <t>Student Support</t>
  </si>
  <si>
    <t>Student Support Total</t>
  </si>
  <si>
    <t>Instructional Staff Support</t>
  </si>
  <si>
    <t>Instructional Staff Support Total</t>
  </si>
  <si>
    <t>General Admin</t>
  </si>
  <si>
    <t>General Admin Total</t>
  </si>
  <si>
    <t>School Admin</t>
  </si>
  <si>
    <t xml:space="preserve">School Admin Total </t>
  </si>
  <si>
    <t>Central Services</t>
  </si>
  <si>
    <t>Central Services Total</t>
  </si>
  <si>
    <t xml:space="preserve">Operating/Maintenance </t>
  </si>
  <si>
    <t>Operating/Maintenance Total</t>
  </si>
  <si>
    <t>Student Transportation</t>
  </si>
  <si>
    <t>Student Transportation Total</t>
  </si>
  <si>
    <t>Property</t>
  </si>
  <si>
    <t>Other</t>
  </si>
  <si>
    <t>Other Fund Transfers</t>
  </si>
  <si>
    <t>Other Fund Transfers Total</t>
  </si>
  <si>
    <t>Interfund Transfers</t>
  </si>
  <si>
    <t>Contingency</t>
  </si>
  <si>
    <t>Reserved NPM per NRS 387.1235</t>
  </si>
  <si>
    <t>Ending Fund Balance</t>
  </si>
  <si>
    <t>Ending Balance (Other)</t>
  </si>
  <si>
    <t xml:space="preserve">Ending Fund Balance Final </t>
  </si>
  <si>
    <t>Total Expenditures</t>
  </si>
  <si>
    <t>Total Applications</t>
  </si>
  <si>
    <t>Earnings on Investments</t>
  </si>
  <si>
    <t>District Activities Revenue</t>
  </si>
  <si>
    <t>Rentals</t>
  </si>
  <si>
    <t>DSA Charter reduction Outside Revenue</t>
  </si>
  <si>
    <t>Unrestricted - State Agency</t>
  </si>
  <si>
    <t>Reserved Opening Balance</t>
  </si>
  <si>
    <t>Opening Balance (other)</t>
  </si>
  <si>
    <t>Other Direct Support</t>
  </si>
  <si>
    <t>Special Programs</t>
  </si>
  <si>
    <t>Special Programs Total</t>
  </si>
  <si>
    <t>Interfund Transfers - CSR</t>
  </si>
  <si>
    <t>Interfund Transfers - SPED</t>
  </si>
  <si>
    <t>Interfund Transfers - Nutrition</t>
  </si>
  <si>
    <t>Interfund Transfers - Debt Service</t>
  </si>
  <si>
    <t>Total Undistributed</t>
  </si>
  <si>
    <t>Other Revenues</t>
  </si>
  <si>
    <t>Restructed Funding/Grants-in-aid rev</t>
  </si>
  <si>
    <t>Unrestricted - Direct Fed Gov't</t>
  </si>
  <si>
    <t>Transfers from Other Funds</t>
  </si>
  <si>
    <t>Ending Fund Balance (other)</t>
  </si>
  <si>
    <t>Ending Fund Balance Total</t>
  </si>
  <si>
    <t>Net Proceeds from Mines</t>
  </si>
  <si>
    <t>Francise Taxes</t>
  </si>
  <si>
    <t>Transportation Fees</t>
  </si>
  <si>
    <t>District Activities Revenues</t>
  </si>
  <si>
    <t>Services Provided Other Governments</t>
  </si>
  <si>
    <t>Revenue for-on behalf of School District</t>
  </si>
  <si>
    <t>Bond Principal</t>
  </si>
  <si>
    <t>Premium/discount of Bond Sale</t>
  </si>
  <si>
    <t>Student Transport</t>
  </si>
  <si>
    <t>Gifted and Talented</t>
  </si>
  <si>
    <t>Gifted and Talented Total</t>
  </si>
  <si>
    <t>Vocational &amp; Tech</t>
  </si>
  <si>
    <t>Vocational &amp; Tech Total</t>
  </si>
  <si>
    <t>English Language Learners</t>
  </si>
  <si>
    <t>English Language Learners Total</t>
  </si>
  <si>
    <t>Alternative Education</t>
  </si>
  <si>
    <t>Alternative Education Total</t>
  </si>
  <si>
    <t>Summer School</t>
  </si>
  <si>
    <t>Adult Education Program</t>
  </si>
  <si>
    <t>Adult Education Program Total</t>
  </si>
  <si>
    <t>Student Trans</t>
  </si>
  <si>
    <t>Business Admin</t>
  </si>
  <si>
    <t>Other Support</t>
  </si>
  <si>
    <t>Equipment</t>
  </si>
  <si>
    <t>Forrest Reserve</t>
  </si>
  <si>
    <t>E-Rate</t>
  </si>
  <si>
    <t>Vocational &amp; Technical</t>
  </si>
  <si>
    <t>Adult Education</t>
  </si>
  <si>
    <t>Adult Education Total</t>
  </si>
  <si>
    <t>Transportation</t>
  </si>
  <si>
    <t>Misc</t>
  </si>
  <si>
    <t>Athletic</t>
  </si>
  <si>
    <t>Athletic Total</t>
  </si>
  <si>
    <t>Stundent Support Total</t>
  </si>
  <si>
    <t>Instruction Staff Support</t>
  </si>
  <si>
    <t>Instruction Staff Support Total</t>
  </si>
  <si>
    <t>School Admin Total</t>
  </si>
  <si>
    <t>Operating/Maintenance</t>
  </si>
  <si>
    <t>Total Undistributed Expenditures</t>
  </si>
  <si>
    <t>Net Proceeds of Mines</t>
  </si>
  <si>
    <t>Restricted - Other Agency</t>
  </si>
  <si>
    <t>Purchased Services</t>
  </si>
  <si>
    <t>Reserved NPM per NRS</t>
  </si>
  <si>
    <t>Restricted - Direct</t>
  </si>
  <si>
    <t>Other Instructional Resources</t>
  </si>
  <si>
    <t>Other Instructional Resources Total</t>
  </si>
  <si>
    <t xml:space="preserve">Operating and Maintenance </t>
  </si>
  <si>
    <t>Building Improvement</t>
  </si>
  <si>
    <t>Building Improvement Total</t>
  </si>
  <si>
    <t>Debt Services</t>
  </si>
  <si>
    <t>Principal Bus Lease</t>
  </si>
  <si>
    <t>Debt Services Total</t>
  </si>
  <si>
    <t>Community Service</t>
  </si>
  <si>
    <t>Support Services - Nurses</t>
  </si>
  <si>
    <t>Support Services - Nurses Total</t>
  </si>
  <si>
    <t>Land Acquisition</t>
  </si>
  <si>
    <t>Land Acquisition Total</t>
  </si>
  <si>
    <t>Boat Tax</t>
  </si>
  <si>
    <t>Districts Activities Revenue</t>
  </si>
  <si>
    <t>For/on behalf of School Districts</t>
  </si>
  <si>
    <t>Energy Education</t>
  </si>
  <si>
    <t>Forrest Revenue</t>
  </si>
  <si>
    <t>Other Sources of Fund</t>
  </si>
  <si>
    <t>Gain/loss of disposal of Assets</t>
  </si>
  <si>
    <t>Capital lease proceeds</t>
  </si>
  <si>
    <t>Other Sources of Fund Total</t>
  </si>
  <si>
    <t>Instructional Staff Report</t>
  </si>
  <si>
    <t>Reserved Funding Balance</t>
  </si>
  <si>
    <t>Unreserved Ending Balance</t>
  </si>
  <si>
    <t>Othe Direct Support</t>
  </si>
  <si>
    <t>800/900</t>
  </si>
  <si>
    <t>800/900`</t>
  </si>
  <si>
    <t>Other Support Total</t>
  </si>
  <si>
    <t xml:space="preserve">Site Improvement </t>
  </si>
  <si>
    <t>Site Improvement Total</t>
  </si>
  <si>
    <t>Interest Payments</t>
  </si>
  <si>
    <t>Principal Payments</t>
  </si>
  <si>
    <t>Net Proceeds Mines</t>
  </si>
  <si>
    <t>Pay to Play</t>
  </si>
  <si>
    <t>Donation</t>
  </si>
  <si>
    <t>Opening balance tru ups</t>
  </si>
  <si>
    <t>Opening Balance Inventories</t>
  </si>
  <si>
    <t>Encumbrance-vehicles</t>
  </si>
  <si>
    <t>Per Pupil Allocation</t>
  </si>
  <si>
    <t>17-18</t>
  </si>
  <si>
    <t>Land Improvement</t>
  </si>
  <si>
    <t>Land Improvement Total</t>
  </si>
  <si>
    <t>Building Improvements</t>
  </si>
  <si>
    <t>Per Pupil</t>
  </si>
  <si>
    <t>High School Construction</t>
  </si>
  <si>
    <t>Local Sources</t>
  </si>
  <si>
    <t>Other Financing</t>
  </si>
  <si>
    <t>Opening Fund</t>
  </si>
  <si>
    <t>Total All Resources</t>
  </si>
  <si>
    <t>Total Application</t>
  </si>
  <si>
    <t>Class Size Reduction</t>
  </si>
  <si>
    <t>DSA</t>
  </si>
  <si>
    <t>Class Size Reducation</t>
  </si>
  <si>
    <t>Regular Programs</t>
  </si>
  <si>
    <t>Total Adult Education</t>
  </si>
  <si>
    <t>State Projects</t>
  </si>
  <si>
    <t>Local Grants and Programs</t>
  </si>
  <si>
    <t>Services Provided by Other Governments</t>
  </si>
  <si>
    <t>Counseling - DSA Funding</t>
  </si>
  <si>
    <t>Restricted Funding</t>
  </si>
  <si>
    <t>Total State</t>
  </si>
  <si>
    <t>Voc Tech Total</t>
  </si>
  <si>
    <t>Other Instruction</t>
  </si>
  <si>
    <t>Summer Schools</t>
  </si>
  <si>
    <t>Instructional Staff</t>
  </si>
  <si>
    <t>Central Office</t>
  </si>
  <si>
    <t>Operating/Maintenance Plant Services</t>
  </si>
  <si>
    <t>Special Education Fund</t>
  </si>
  <si>
    <t>Special Education -DSA</t>
  </si>
  <si>
    <t>For/on behalf of School District</t>
  </si>
  <si>
    <t>Federal Sources</t>
  </si>
  <si>
    <t>Other Financing Sources</t>
  </si>
  <si>
    <t>Total All Sources</t>
  </si>
  <si>
    <t>Special Programs Instruction</t>
  </si>
  <si>
    <t>Special Programs Transportation</t>
  </si>
  <si>
    <t>Federal Projects</t>
  </si>
  <si>
    <t>Total Regular Programs</t>
  </si>
  <si>
    <t>Special Programs - Instriuction</t>
  </si>
  <si>
    <t>Special Programs - Transportation</t>
  </si>
  <si>
    <t>Food Services Fund</t>
  </si>
  <si>
    <t>Total Local Sources</t>
  </si>
  <si>
    <t>Food Services Operation</t>
  </si>
  <si>
    <t>Capital Projects</t>
  </si>
  <si>
    <t>Residential Construction Tax</t>
  </si>
  <si>
    <t>Earnings on Investment</t>
  </si>
  <si>
    <t>Capital Projects Funds</t>
  </si>
  <si>
    <t>Total Athletics</t>
  </si>
  <si>
    <t>Total Support Services</t>
  </si>
  <si>
    <t>4000-5000</t>
  </si>
  <si>
    <t>Total Construction</t>
  </si>
  <si>
    <t>Building and Sites</t>
  </si>
  <si>
    <t>Earning on Invesments</t>
  </si>
  <si>
    <t>Environmental Fines</t>
  </si>
  <si>
    <t>Total Athletic</t>
  </si>
  <si>
    <t>Total All Application</t>
  </si>
  <si>
    <t>17-18 Per Pupil</t>
  </si>
  <si>
    <t>18-19 Per Pupil</t>
  </si>
  <si>
    <t>19-20 Per Pupil</t>
  </si>
  <si>
    <t>Special Education</t>
  </si>
  <si>
    <t>Special Education - DSA</t>
  </si>
  <si>
    <t>Operating and Maintenance</t>
  </si>
  <si>
    <t>Real Estatee Tax Transfer</t>
  </si>
  <si>
    <t>Room Tax</t>
  </si>
  <si>
    <t>Governmental Service Tax</t>
  </si>
  <si>
    <t xml:space="preserve"> Donations</t>
  </si>
  <si>
    <t>Total Local Resources</t>
  </si>
  <si>
    <t>Resticted-Direct</t>
  </si>
  <si>
    <t>Total Federal Resources</t>
  </si>
  <si>
    <t>Architecture and Engineering</t>
  </si>
  <si>
    <t>Building Acquisition and Construction</t>
  </si>
  <si>
    <t>Total Local</t>
  </si>
  <si>
    <t>Buildings and Sites</t>
  </si>
  <si>
    <t>Special Revenue Funds</t>
  </si>
  <si>
    <t>Earning on Investments</t>
  </si>
  <si>
    <t>Districts Activity Revenue</t>
  </si>
  <si>
    <t>Restricted Funding/ Grants-in-aid</t>
  </si>
  <si>
    <t>Adult High School Diploma</t>
  </si>
  <si>
    <t>SB 178 NV Education Fund Plan</t>
  </si>
  <si>
    <t>Student Activities Funds</t>
  </si>
  <si>
    <t>Instuctional Staff Support</t>
  </si>
  <si>
    <t>State Projects Fund</t>
  </si>
  <si>
    <t>Restricted Funding/Grants-in-aid</t>
  </si>
  <si>
    <t>Instructional Support</t>
  </si>
  <si>
    <t>Other Support Services</t>
  </si>
  <si>
    <t>Federal Projects Fund</t>
  </si>
  <si>
    <t>Restricted-Direct</t>
  </si>
  <si>
    <t>Restricted-State Agency</t>
  </si>
  <si>
    <t>Revenue on Behalf of School District</t>
  </si>
  <si>
    <t>Community Programs</t>
  </si>
  <si>
    <t>Site Improvement</t>
  </si>
  <si>
    <t>Other Supports</t>
  </si>
  <si>
    <t>Site Improvements</t>
  </si>
  <si>
    <t>Federal Program Fund</t>
  </si>
  <si>
    <t>Adult Education Diploma</t>
  </si>
  <si>
    <t>Restricted - State Agency</t>
  </si>
  <si>
    <t>Other Instructional</t>
  </si>
  <si>
    <t>Food</t>
  </si>
  <si>
    <t>Site Impovements</t>
  </si>
  <si>
    <t>Food Services</t>
  </si>
  <si>
    <t>Daily Sales-Lunch</t>
  </si>
  <si>
    <t>Food Service Operations</t>
  </si>
  <si>
    <t>Special Education - DSA Funding</t>
  </si>
  <si>
    <t>Revolving Fund</t>
  </si>
  <si>
    <t>Unrestricted-Direct</t>
  </si>
  <si>
    <t>Reserve Opening</t>
  </si>
  <si>
    <t>Opening Balance (Other)</t>
  </si>
  <si>
    <t>Other Direct</t>
  </si>
  <si>
    <t>New Nevada</t>
  </si>
  <si>
    <t>Nevada Funding Plan</t>
  </si>
  <si>
    <t>Voc tech</t>
  </si>
  <si>
    <t>Unrestricted - Direct</t>
  </si>
  <si>
    <t>Transfer from other funds</t>
  </si>
  <si>
    <t>Total Special Programs</t>
  </si>
  <si>
    <t>Gifts and Donations</t>
  </si>
  <si>
    <t>Other Special Revenue</t>
  </si>
  <si>
    <t>Local Gov - Not school Districts</t>
  </si>
  <si>
    <t>Services Provided by Other Govenments</t>
  </si>
  <si>
    <t xml:space="preserve">Local Total </t>
  </si>
  <si>
    <t>Transfer from Other Funds</t>
  </si>
  <si>
    <t>Vocational and Tech</t>
  </si>
  <si>
    <t>Daily Sales - School Lunch</t>
  </si>
  <si>
    <t>Revenue on Behalf of School Districts</t>
  </si>
  <si>
    <t>Gains/loss on Disposal of Assets</t>
  </si>
  <si>
    <t>Operating/maintenance</t>
  </si>
  <si>
    <t>Building and Acquisition</t>
  </si>
  <si>
    <t>Trust and Agency</t>
  </si>
  <si>
    <t>Regular Progams</t>
  </si>
  <si>
    <t xml:space="preserve">Other Support Total </t>
  </si>
  <si>
    <t>Ending Fund Balance (Other)</t>
  </si>
  <si>
    <t>New Nevada Plan</t>
  </si>
  <si>
    <t>Resricted Funding</t>
  </si>
  <si>
    <t>Adult Education Fund</t>
  </si>
  <si>
    <t>Adult High Diploma</t>
  </si>
  <si>
    <t>Adult Education Programs</t>
  </si>
  <si>
    <t>Adult Education Correctional Fund</t>
  </si>
  <si>
    <t>Adult Education Correctional Program</t>
  </si>
  <si>
    <t>State Grants</t>
  </si>
  <si>
    <t>Charter Reduction</t>
  </si>
  <si>
    <t>Transfers from Othe Funds</t>
  </si>
  <si>
    <t>Operations and Maintenance</t>
  </si>
  <si>
    <t>Student Tranportation</t>
  </si>
  <si>
    <t>Local Grants Fund</t>
  </si>
  <si>
    <t>Summer School/Programs Fund</t>
  </si>
  <si>
    <t>Summer School/Program Funds</t>
  </si>
  <si>
    <t>Federal Grants Fund</t>
  </si>
  <si>
    <t xml:space="preserve">Federal Total </t>
  </si>
  <si>
    <t>Medicaid Fund</t>
  </si>
  <si>
    <t>Medicaid SBCHS Reimbursement</t>
  </si>
  <si>
    <t>Daily Sales - School Breakfast</t>
  </si>
  <si>
    <t>Daily Sales - A La Carte</t>
  </si>
  <si>
    <t>Daily Sales - Extra Milk</t>
  </si>
  <si>
    <t>Daily Sales - Adults</t>
  </si>
  <si>
    <t>Catering</t>
  </si>
  <si>
    <t>State Food Aid</t>
  </si>
  <si>
    <t>NSB Reimbursement</t>
  </si>
  <si>
    <t>NSLP Reimbursement</t>
  </si>
  <si>
    <t>Commodity Foods</t>
  </si>
  <si>
    <t>ASSP Reimbursement</t>
  </si>
  <si>
    <t>Transfer from other Funds</t>
  </si>
  <si>
    <t>Food Services Operations</t>
  </si>
  <si>
    <t>Capital Projects Fund</t>
  </si>
  <si>
    <t>4.15.19</t>
  </si>
  <si>
    <t>Interfund Transfer</t>
  </si>
  <si>
    <t>Budget Stabilization</t>
  </si>
  <si>
    <t xml:space="preserve">Special Programs Total </t>
  </si>
  <si>
    <t>Net Proceeds- Reserve</t>
  </si>
  <si>
    <t>Interest</t>
  </si>
  <si>
    <t>Dividends</t>
  </si>
  <si>
    <t>Unrealized Gains/losses</t>
  </si>
  <si>
    <t xml:space="preserve">After School Program </t>
  </si>
  <si>
    <t>Barrick Employee Donations</t>
  </si>
  <si>
    <t>Use of Buildings</t>
  </si>
  <si>
    <t>Forrest Resrve</t>
  </si>
  <si>
    <t>Erate Funds</t>
  </si>
  <si>
    <t>P.L 81-874</t>
  </si>
  <si>
    <t>Reserved Net Proceeds</t>
  </si>
  <si>
    <t>Support Services</t>
  </si>
  <si>
    <t>Undistributed</t>
  </si>
  <si>
    <t>Food Service Operations Total</t>
  </si>
  <si>
    <t>Res End Balance net Proceeds</t>
  </si>
  <si>
    <t>Local Funds</t>
  </si>
  <si>
    <t>Newmont Grant Program</t>
  </si>
  <si>
    <t>Silver Standard Donation</t>
  </si>
  <si>
    <t>PIRC-Parent Involvement Resource</t>
  </si>
  <si>
    <t>Nv Education Funding SB178</t>
  </si>
  <si>
    <t>Adult Education State</t>
  </si>
  <si>
    <t>Elementary Counselor</t>
  </si>
  <si>
    <t>Technology Implementation</t>
  </si>
  <si>
    <t>Social Worker Grant</t>
  </si>
  <si>
    <t>Read By Grade 3</t>
  </si>
  <si>
    <t>SB405 Zoom EL</t>
  </si>
  <si>
    <t xml:space="preserve">AB 580 State CTE Grant </t>
  </si>
  <si>
    <t>College and Career Ready</t>
  </si>
  <si>
    <t>CTE State Competitive</t>
  </si>
  <si>
    <t>DSA Special Ed 13% Cap</t>
  </si>
  <si>
    <t>REAP School Facilitation</t>
  </si>
  <si>
    <t>Title VII Indian ED</t>
  </si>
  <si>
    <t>Carl Perkins Basic</t>
  </si>
  <si>
    <t>Title I Part A</t>
  </si>
  <si>
    <t>P.L 105-17 Psychologist</t>
  </si>
  <si>
    <t>SCL IDEA RENOV Technology</t>
  </si>
  <si>
    <t>EC Flowthrough</t>
  </si>
  <si>
    <t>Project Aware</t>
  </si>
  <si>
    <t>Federal Lunch Reimb</t>
  </si>
  <si>
    <t>Operating and  Maintenance</t>
  </si>
  <si>
    <t>Extraordinary Maintenance</t>
  </si>
  <si>
    <t>Tranfer from other Funds</t>
  </si>
  <si>
    <t>Capital Improvements</t>
  </si>
  <si>
    <t>Capital Improvements Fund</t>
  </si>
  <si>
    <t>Unrealized Gains/loss</t>
  </si>
  <si>
    <t>Pool Pact Rist Management Grant</t>
  </si>
  <si>
    <t>Tranfer from Other Funds</t>
  </si>
  <si>
    <t>Tom Norris Fiduciary</t>
  </si>
  <si>
    <t>18-19 Per  pupil</t>
  </si>
  <si>
    <t>19-20 Per pupil</t>
  </si>
  <si>
    <t>Builidng Acquisition and Construction</t>
  </si>
  <si>
    <t>Bond</t>
  </si>
  <si>
    <t>Food Service Revenue</t>
  </si>
  <si>
    <t>Transfer From Other Funds</t>
  </si>
  <si>
    <t>COB</t>
  </si>
  <si>
    <t>Adult Education- Correction</t>
  </si>
  <si>
    <t>Adult Education - Correction</t>
  </si>
  <si>
    <t xml:space="preserve">Restricted Funding </t>
  </si>
  <si>
    <t xml:space="preserve">Restricted Grants </t>
  </si>
  <si>
    <t>State Grant</t>
  </si>
  <si>
    <t>Federal Grants</t>
  </si>
  <si>
    <t>Medicid Payments</t>
  </si>
  <si>
    <t>Community Support</t>
  </si>
  <si>
    <t>Insurance Loss Fund</t>
  </si>
  <si>
    <t>School Lunch Program</t>
  </si>
  <si>
    <t>Daily Sales School Lunch</t>
  </si>
  <si>
    <t>Services Provided by other Governments</t>
  </si>
  <si>
    <t>Architecture/Engineering</t>
  </si>
  <si>
    <t>Bulding Services</t>
  </si>
  <si>
    <t>Adult Diploma Fund</t>
  </si>
  <si>
    <t>Class Size Reduction Fund</t>
  </si>
  <si>
    <t xml:space="preserve">State Grants </t>
  </si>
  <si>
    <t>Bond Projects</t>
  </si>
  <si>
    <t>Architecture/engineering</t>
  </si>
  <si>
    <t>Building Acquisition</t>
  </si>
  <si>
    <t>Building and Sites Fund</t>
  </si>
  <si>
    <t>Residential Construction Tax Fund</t>
  </si>
  <si>
    <t>Building and Acquisitions</t>
  </si>
  <si>
    <t>BSG</t>
  </si>
  <si>
    <t>Instructional Staff Support Services</t>
  </si>
  <si>
    <t>Res End Bal Net Proceeds CY18 for FY20</t>
  </si>
  <si>
    <t>Res End Bal Net Proceeds CY19 for FY21</t>
  </si>
  <si>
    <t>Reserved Ending Funds - Inventories</t>
  </si>
  <si>
    <t>DSA Special Education</t>
  </si>
  <si>
    <t>Medicaid</t>
  </si>
  <si>
    <t>Impact Aid</t>
  </si>
  <si>
    <t>Indian Education Program</t>
  </si>
  <si>
    <t>Nevada Gear Up Grant</t>
  </si>
  <si>
    <t>Title I School Improvement - 1003A</t>
  </si>
  <si>
    <t xml:space="preserve">Title I Migrant Summer School </t>
  </si>
  <si>
    <t>Title I Migrant</t>
  </si>
  <si>
    <t>Carl Perkin Basic</t>
  </si>
  <si>
    <t>Title I Basic</t>
  </si>
  <si>
    <t>Local Plan</t>
  </si>
  <si>
    <t>Sp Ed Dist Improvement Grant</t>
  </si>
  <si>
    <t>Title III, LEP</t>
  </si>
  <si>
    <t>Early Childhood</t>
  </si>
  <si>
    <t>IDEA Implementation</t>
  </si>
  <si>
    <t>IDEA Special Education - ECH</t>
  </si>
  <si>
    <t>School Climate Transformation (PBIS)</t>
  </si>
  <si>
    <t>Title II, Part A</t>
  </si>
  <si>
    <t>Title IV A Student Sppt &amp; Acad Enrich</t>
  </si>
  <si>
    <t>21st Century</t>
  </si>
  <si>
    <t>E-rate Funds</t>
  </si>
  <si>
    <t>Preschool Development Grant</t>
  </si>
  <si>
    <t>Fresh Fruit and Vegetables</t>
  </si>
  <si>
    <t>NSLP Equipment Grant</t>
  </si>
  <si>
    <t>Total Federal</t>
  </si>
  <si>
    <t>Service</t>
  </si>
  <si>
    <t>Food Service</t>
  </si>
  <si>
    <t>SB178 New NV Educ Plan</t>
  </si>
  <si>
    <t>Adult Education - Correctional</t>
  </si>
  <si>
    <t>Ech Comprehensive Pre-K</t>
  </si>
  <si>
    <t>Elementary Guidance</t>
  </si>
  <si>
    <t>SB560 District Library Purchasing Grant</t>
  </si>
  <si>
    <t>Nevada Ready 21</t>
  </si>
  <si>
    <t>Incentives for Newly Hired Teachers</t>
  </si>
  <si>
    <t>Social Workers and Other Mental Health Prof.</t>
  </si>
  <si>
    <t>Great Teachers and Leaders Funds</t>
  </si>
  <si>
    <t>SB 200 Computer Science Education</t>
  </si>
  <si>
    <t>Victory Schools Grant</t>
  </si>
  <si>
    <t>Read by Grade 3</t>
  </si>
  <si>
    <t>English Mastery ZOOM School Pre-K ELL</t>
  </si>
  <si>
    <t>AB580 State CTE</t>
  </si>
  <si>
    <t>Teacher Supplies Reimbursement</t>
  </si>
  <si>
    <t>Bullying Prevention Grant</t>
  </si>
  <si>
    <t>Turnaround Grant</t>
  </si>
  <si>
    <t>College and  Career Readiness - AP</t>
  </si>
  <si>
    <t>College and Career Readiness - STEM</t>
  </si>
  <si>
    <t>Teach NV Scholarship Programs SB511</t>
  </si>
  <si>
    <t>Community Services</t>
  </si>
  <si>
    <t>Bond Oversight Media</t>
  </si>
  <si>
    <t>Barrick Turquois Ridge Grant</t>
  </si>
  <si>
    <t>Mining Foundation Grant</t>
  </si>
  <si>
    <t>Special Projects - BLM Fire Fund</t>
  </si>
  <si>
    <t>E.L Weigand Foundation Grant</t>
  </si>
  <si>
    <t>McDermitt Athletic Donation Grant</t>
  </si>
  <si>
    <t>Humboldt Foundation Grant</t>
  </si>
  <si>
    <t>Newmont Community Partnership</t>
  </si>
  <si>
    <t>Co-Curricular Activities</t>
  </si>
  <si>
    <t>Operation and Maintenance</t>
  </si>
  <si>
    <t>Daily Sales - Ala-Carte</t>
  </si>
  <si>
    <t>Adult Lunches</t>
  </si>
  <si>
    <t>State Revenue School Lunch</t>
  </si>
  <si>
    <t>School Lunch</t>
  </si>
  <si>
    <t>School Breakfast</t>
  </si>
  <si>
    <t>Special Snacks</t>
  </si>
  <si>
    <t>Commodities Received</t>
  </si>
  <si>
    <t>Private Donations</t>
  </si>
  <si>
    <t>Building Reserve</t>
  </si>
  <si>
    <t>Building Reserves</t>
  </si>
  <si>
    <t>District Bond Initiative</t>
  </si>
  <si>
    <t>Admin Support Services</t>
  </si>
  <si>
    <t>Architechture and Engineering</t>
  </si>
  <si>
    <t>Private Purpose Trust</t>
  </si>
  <si>
    <t>Montero Scholarship Fund</t>
  </si>
  <si>
    <t>Nouque Scholarship Fund</t>
  </si>
  <si>
    <t>Ormachea Scholarship Fund</t>
  </si>
  <si>
    <t xml:space="preserve">Adult Education </t>
  </si>
  <si>
    <t>State Fund</t>
  </si>
  <si>
    <t>Restricted Funds</t>
  </si>
  <si>
    <t>State Funds</t>
  </si>
  <si>
    <t>Other Instructional Staff</t>
  </si>
  <si>
    <t>Other Special Fund</t>
  </si>
  <si>
    <t>Restricted Grants-in-aid</t>
  </si>
  <si>
    <t>Other Programs</t>
  </si>
  <si>
    <t>Grants in Aid Fed Through Other Agencies</t>
  </si>
  <si>
    <t>Federal Funds</t>
  </si>
  <si>
    <t>Vocational and Tec</t>
  </si>
  <si>
    <t>Staff Support</t>
  </si>
  <si>
    <t>Central Service</t>
  </si>
  <si>
    <t xml:space="preserve">Architecture/Engineering </t>
  </si>
  <si>
    <t>Residential Tax Fund</t>
  </si>
  <si>
    <t>Architecture Engineering</t>
  </si>
  <si>
    <t>Teacherage Fund</t>
  </si>
  <si>
    <t>Bond Fund</t>
  </si>
  <si>
    <t>Adult Programs</t>
  </si>
  <si>
    <t>State Grant Fund</t>
  </si>
  <si>
    <t>Food Service Fund</t>
  </si>
  <si>
    <t>Milk</t>
  </si>
  <si>
    <t>Staff/guest</t>
  </si>
  <si>
    <t>Federal - Thru State - Lunch</t>
  </si>
  <si>
    <t>Federal - Thru State - Breakfast</t>
  </si>
  <si>
    <t>Noninstructional Services</t>
  </si>
  <si>
    <t>Unemployment Fund</t>
  </si>
  <si>
    <t>Scholarship Fund</t>
  </si>
  <si>
    <t>Motor Vehicle Tax</t>
  </si>
  <si>
    <t>Construction Tax</t>
  </si>
  <si>
    <t>EPA Fines</t>
  </si>
  <si>
    <t>Building Maintenance and Repairs</t>
  </si>
  <si>
    <t>Restricted Grants</t>
  </si>
  <si>
    <t xml:space="preserve">Business Admin Total </t>
  </si>
  <si>
    <t>RPDP WCSD Grant</t>
  </si>
  <si>
    <t>CSR Grades 1-3</t>
  </si>
  <si>
    <t>Library Books</t>
  </si>
  <si>
    <t>Turnaround</t>
  </si>
  <si>
    <t>CCR STEM</t>
  </si>
  <si>
    <t>CCR Duel Enrollment</t>
  </si>
  <si>
    <t>Teachers Supply Reimbursement</t>
  </si>
  <si>
    <t>Sped Cont. Account</t>
  </si>
  <si>
    <t>State Matching Food</t>
  </si>
  <si>
    <t>Restricted State Lunch</t>
  </si>
  <si>
    <t>Expendable Trust</t>
  </si>
  <si>
    <t>Other Revenues - 80/20 Proceeds</t>
  </si>
  <si>
    <t>DSA - Special Education</t>
  </si>
  <si>
    <t>Pipers Opera House</t>
  </si>
  <si>
    <t>Transfer funds to Capital Account</t>
  </si>
  <si>
    <t>Student Activity</t>
  </si>
  <si>
    <t>Remedial Programs</t>
  </si>
  <si>
    <t xml:space="preserve">Building and Sites Fund </t>
  </si>
  <si>
    <t>Capital Projects - Sales Tax 2017</t>
  </si>
  <si>
    <t>Capital Projects - Sales Tax 2018</t>
  </si>
  <si>
    <t>Premium of Bond Sale</t>
  </si>
  <si>
    <t>Issuance of Bonds</t>
  </si>
  <si>
    <t>Capital Projects - Sales Tax 2019</t>
  </si>
  <si>
    <t>Issuance of Bond</t>
  </si>
  <si>
    <t>Capital Projects - Sales Tax WC1</t>
  </si>
  <si>
    <t>Net Proceeds from Mines - PY</t>
  </si>
  <si>
    <t>Capital Projects - AB299 Indian Colony Funding</t>
  </si>
  <si>
    <t>Local Gov Units - Not School Districts</t>
  </si>
  <si>
    <t>Unreserved Ending Fund Balance</t>
  </si>
  <si>
    <t>Capital Projects - 2011A Rollover Bonds</t>
  </si>
  <si>
    <t>Capital Projects - 2009B-RZEDB Reno</t>
  </si>
  <si>
    <t>Capital Projects - 2011B Rollover Bonds</t>
  </si>
  <si>
    <t>Capital Projects -Government Services</t>
  </si>
  <si>
    <t>Earnings On Investment</t>
  </si>
  <si>
    <t>Unreserved Ending Fund</t>
  </si>
  <si>
    <t>Capital Projects -2016A Extended Rollover</t>
  </si>
  <si>
    <t>Capital Projects - 2016B Extended Bond Rollover</t>
  </si>
  <si>
    <t>Capital Pojects - 2017A Extended Bond Rollover</t>
  </si>
  <si>
    <t>Capital Pojects - 2017B Extended Bond Rollover</t>
  </si>
  <si>
    <t>Capital Pojects - 2019Extended Bond Rollover</t>
  </si>
  <si>
    <t>Permium on Bond Sale</t>
  </si>
  <si>
    <t>Capital Pojects - 2012 Rollover Bond</t>
  </si>
  <si>
    <t>Special Revenue</t>
  </si>
  <si>
    <t>Othe Revenue</t>
  </si>
  <si>
    <t>Federal Other Flow Through</t>
  </si>
  <si>
    <t xml:space="preserve">Other Instructional </t>
  </si>
  <si>
    <t xml:space="preserve">Instructional Staff Support </t>
  </si>
  <si>
    <t>Class Size Reducation Fund</t>
  </si>
  <si>
    <t xml:space="preserve">General Fund Local Revenue </t>
  </si>
  <si>
    <t>General Fund State Revenue</t>
  </si>
  <si>
    <t>General Fund Federal Revenue</t>
  </si>
  <si>
    <t>Total General Fund Revenue</t>
  </si>
  <si>
    <t>Total State Revenue</t>
  </si>
  <si>
    <t>Total Local Revenue</t>
  </si>
  <si>
    <t>Total Federal Revenue</t>
  </si>
  <si>
    <t xml:space="preserve">Total Federal </t>
  </si>
  <si>
    <t xml:space="preserve">State Total </t>
  </si>
  <si>
    <t>Total Revenue</t>
  </si>
  <si>
    <t>All Total</t>
  </si>
  <si>
    <t>Total All</t>
  </si>
  <si>
    <t>Local</t>
  </si>
  <si>
    <t>State</t>
  </si>
  <si>
    <t>Federal</t>
  </si>
  <si>
    <t>All</t>
  </si>
  <si>
    <t xml:space="preserve">Local </t>
  </si>
  <si>
    <t xml:space="preserve">Federal </t>
  </si>
  <si>
    <t xml:space="preserve">All </t>
  </si>
  <si>
    <t>Reserved Operating</t>
  </si>
  <si>
    <t>Restricted State Agency</t>
  </si>
  <si>
    <t>Student Services</t>
  </si>
  <si>
    <t>Grants and Donations</t>
  </si>
  <si>
    <t>Co-Curricular</t>
  </si>
  <si>
    <t>Daily Sales</t>
  </si>
  <si>
    <t>1/8 of 1% Sales Tax</t>
  </si>
  <si>
    <t>Building and Acquistion</t>
  </si>
  <si>
    <t xml:space="preserve">Include Local State Federal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</si>
</sst>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00000000000000%"/>
    <numFmt numFmtId="166" formatCode="_([$$-409]* #,##0.00_);_([$$-409]* \(#,##0.00\);_([$$-409]* &quot;-&quot;??_);_(@_)"/>
    <numFmt numFmtId="167" formatCode="_(* #,##0.000_);_(* \(#,##0.0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44" fontId="0" fillId="0" borderId="0" xfId="2" applyFont="1"/>
    <xf numFmtId="44" fontId="2" fillId="0" borderId="0" xfId="2" applyFont="1"/>
    <xf numFmtId="9" fontId="2" fillId="0" borderId="0" xfId="3" applyFont="1"/>
    <xf numFmtId="9" fontId="0" fillId="0" borderId="0" xfId="3" applyFont="1"/>
    <xf numFmtId="164" fontId="0" fillId="0" borderId="0" xfId="3" applyNumberFormat="1" applyFont="1"/>
    <xf numFmtId="9" fontId="2" fillId="0" borderId="0" xfId="3" applyFont="1" applyAlignment="1">
      <alignment wrapText="1"/>
    </xf>
    <xf numFmtId="0" fontId="0" fillId="0" borderId="0" xfId="0" applyAlignment="1">
      <alignment horizontal="center"/>
    </xf>
    <xf numFmtId="44" fontId="0" fillId="0" borderId="0" xfId="0" applyNumberFormat="1"/>
    <xf numFmtId="44" fontId="2" fillId="0" borderId="0" xfId="2" applyFont="1" applyAlignment="1">
      <alignment horizontal="center"/>
    </xf>
    <xf numFmtId="165" fontId="0" fillId="0" borderId="0" xfId="0" applyNumberFormat="1"/>
    <xf numFmtId="164" fontId="2" fillId="0" borderId="0" xfId="3" applyNumberFormat="1" applyFont="1"/>
    <xf numFmtId="44" fontId="2" fillId="0" borderId="0" xfId="0" applyNumberFormat="1" applyFont="1"/>
    <xf numFmtId="0" fontId="0" fillId="0" borderId="0" xfId="0" applyFont="1" applyAlignment="1">
      <alignment horizontal="left"/>
    </xf>
    <xf numFmtId="44" fontId="2" fillId="0" borderId="0" xfId="2" applyFont="1" applyFill="1"/>
    <xf numFmtId="44" fontId="0" fillId="0" borderId="0" xfId="2" applyFont="1" applyFill="1"/>
    <xf numFmtId="164" fontId="0" fillId="0" borderId="0" xfId="3" applyNumberFormat="1" applyFont="1" applyFill="1"/>
    <xf numFmtId="0" fontId="0" fillId="0" borderId="0" xfId="0" applyBorder="1"/>
    <xf numFmtId="0" fontId="2" fillId="0" borderId="0" xfId="0" applyFont="1" applyBorder="1"/>
    <xf numFmtId="44" fontId="2" fillId="0" borderId="0" xfId="2" applyFont="1" applyBorder="1"/>
    <xf numFmtId="44" fontId="2" fillId="0" borderId="0" xfId="0" applyNumberFormat="1" applyFont="1" applyBorder="1"/>
    <xf numFmtId="44" fontId="0" fillId="0" borderId="0" xfId="2" applyFont="1" applyBorder="1"/>
    <xf numFmtId="44" fontId="1" fillId="0" borderId="0" xfId="2" applyFont="1" applyBorder="1"/>
    <xf numFmtId="0" fontId="0" fillId="0" borderId="0" xfId="0" applyFont="1" applyFill="1" applyBorder="1"/>
    <xf numFmtId="0" fontId="0" fillId="0" borderId="0" xfId="0" applyFill="1" applyBorder="1"/>
    <xf numFmtId="44" fontId="1" fillId="0" borderId="0" xfId="2" applyFont="1"/>
    <xf numFmtId="44" fontId="0" fillId="0" borderId="0" xfId="0" applyNumberFormat="1" applyFont="1"/>
    <xf numFmtId="164" fontId="1" fillId="0" borderId="0" xfId="3" applyNumberFormat="1" applyFont="1"/>
    <xf numFmtId="44" fontId="1" fillId="0" borderId="0" xfId="2" applyFont="1" applyFill="1"/>
    <xf numFmtId="0" fontId="0" fillId="0" borderId="0" xfId="0" applyFill="1"/>
    <xf numFmtId="0" fontId="0" fillId="0" borderId="0" xfId="0" applyFill="1" applyAlignment="1">
      <alignment horizontal="center"/>
    </xf>
    <xf numFmtId="9" fontId="0" fillId="0" borderId="0" xfId="3" applyFont="1" applyFill="1"/>
    <xf numFmtId="0" fontId="2" fillId="0" borderId="0" xfId="0" applyFont="1" applyFill="1"/>
    <xf numFmtId="0" fontId="0" fillId="0" borderId="0" xfId="0" applyFont="1" applyFill="1"/>
    <xf numFmtId="0" fontId="0" fillId="0" borderId="0" xfId="0" applyFill="1" applyAlignment="1">
      <alignment horizontal="left"/>
    </xf>
    <xf numFmtId="164" fontId="1" fillId="0" borderId="0" xfId="3" applyNumberFormat="1" applyFont="1" applyAlignment="1">
      <alignment horizontal="right"/>
    </xf>
    <xf numFmtId="166" fontId="0" fillId="0" borderId="0" xfId="0" applyNumberFormat="1"/>
    <xf numFmtId="166" fontId="0" fillId="0" borderId="0" xfId="0" applyNumberFormat="1" applyFont="1"/>
    <xf numFmtId="166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Fill="1" applyBorder="1"/>
    <xf numFmtId="0" fontId="0" fillId="2" borderId="0" xfId="0" applyFill="1"/>
    <xf numFmtId="44" fontId="1" fillId="0" borderId="0" xfId="2" applyFont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1" applyFont="1"/>
    <xf numFmtId="43" fontId="1" fillId="0" borderId="0" xfId="1" applyFont="1"/>
    <xf numFmtId="0" fontId="2" fillId="0" borderId="0" xfId="0" applyFont="1" applyAlignment="1">
      <alignment horizontal="center"/>
    </xf>
    <xf numFmtId="9" fontId="1" fillId="0" borderId="0" xfId="3" applyFont="1"/>
    <xf numFmtId="16" fontId="0" fillId="0" borderId="0" xfId="0" applyNumberFormat="1"/>
    <xf numFmtId="44" fontId="2" fillId="0" borderId="0" xfId="0" applyNumberFormat="1" applyFont="1" applyAlignment="1">
      <alignment horizontal="center"/>
    </xf>
    <xf numFmtId="44" fontId="0" fillId="0" borderId="0" xfId="0" applyNumberFormat="1" applyFont="1" applyAlignment="1">
      <alignment horizontal="center"/>
    </xf>
    <xf numFmtId="44" fontId="0" fillId="0" borderId="0" xfId="2" applyFont="1" applyAlignment="1">
      <alignment horizontal="center"/>
    </xf>
    <xf numFmtId="9" fontId="2" fillId="0" borderId="0" xfId="3" applyFont="1" applyAlignment="1">
      <alignment horizontal="center"/>
    </xf>
    <xf numFmtId="164" fontId="2" fillId="0" borderId="0" xfId="3" applyNumberFormat="1" applyFont="1" applyAlignment="1"/>
    <xf numFmtId="0" fontId="0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9" fontId="0" fillId="0" borderId="0" xfId="3" applyFont="1" applyAlignment="1">
      <alignment horizontal="center"/>
    </xf>
    <xf numFmtId="44" fontId="1" fillId="0" borderId="0" xfId="2" applyNumberFormat="1" applyFont="1"/>
    <xf numFmtId="0" fontId="0" fillId="0" borderId="0" xfId="0" applyAlignment="1">
      <alignment horizontal="right"/>
    </xf>
    <xf numFmtId="0" fontId="0" fillId="0" borderId="0" xfId="2" applyNumberFormat="1" applyFont="1" applyAlignment="1">
      <alignment horizontal="right"/>
    </xf>
    <xf numFmtId="0" fontId="0" fillId="0" borderId="0" xfId="0" applyFont="1" applyAlignment="1"/>
    <xf numFmtId="9" fontId="1" fillId="0" borderId="0" xfId="3" applyFont="1" applyAlignment="1">
      <alignment horizontal="center"/>
    </xf>
    <xf numFmtId="164" fontId="0" fillId="0" borderId="0" xfId="3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0" fillId="0" borderId="0" xfId="2" applyNumberFormat="1" applyFont="1"/>
    <xf numFmtId="0" fontId="2" fillId="0" borderId="0" xfId="2" applyNumberFormat="1" applyFont="1"/>
    <xf numFmtId="0" fontId="0" fillId="0" borderId="0" xfId="0" applyNumberFormat="1"/>
    <xf numFmtId="0" fontId="2" fillId="0" borderId="0" xfId="0" applyNumberFormat="1" applyFont="1"/>
    <xf numFmtId="0" fontId="0" fillId="0" borderId="0" xfId="0" applyFont="1" applyAlignment="1">
      <alignment horizontal="center"/>
    </xf>
    <xf numFmtId="9" fontId="1" fillId="0" borderId="0" xfId="3" applyFont="1" applyAlignment="1">
      <alignment horizontal="right"/>
    </xf>
    <xf numFmtId="44" fontId="0" fillId="0" borderId="0" xfId="2" applyNumberFormat="1" applyFont="1"/>
    <xf numFmtId="44" fontId="2" fillId="0" borderId="0" xfId="2" applyNumberFormat="1" applyFont="1"/>
    <xf numFmtId="9" fontId="2" fillId="0" borderId="0" xfId="3" applyFont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7" fontId="2" fillId="0" borderId="0" xfId="1" applyNumberFormat="1" applyFont="1"/>
    <xf numFmtId="0" fontId="0" fillId="3" borderId="0" xfId="0" applyFill="1"/>
    <xf numFmtId="44" fontId="0" fillId="3" borderId="0" xfId="2" applyFont="1" applyFill="1"/>
    <xf numFmtId="0" fontId="0" fillId="3" borderId="0" xfId="0" applyFill="1" applyAlignment="1">
      <alignment horizontal="center"/>
    </xf>
    <xf numFmtId="0" fontId="0" fillId="3" borderId="0" xfId="0" applyFill="1" applyBorder="1"/>
    <xf numFmtId="164" fontId="0" fillId="3" borderId="0" xfId="3" applyNumberFormat="1" applyFont="1" applyFill="1"/>
    <xf numFmtId="0" fontId="2" fillId="0" borderId="0" xfId="0" applyFont="1" applyAlignment="1">
      <alignment horizontal="center"/>
    </xf>
    <xf numFmtId="44" fontId="2" fillId="0" borderId="0" xfId="2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0BCB-8770-48BC-A883-960592CE22CD}">
  <dimension ref="A1:M18"/>
  <sheetViews>
    <sheetView tabSelected="1" workbookViewId="0">
      <pane ySplit="1" topLeftCell="A2" activePane="bottomLeft" state="frozen"/>
      <selection activeCell="E12" sqref="E12"/>
      <selection pane="bottomLeft" activeCell="L3" sqref="L3"/>
    </sheetView>
  </sheetViews>
  <sheetFormatPr defaultRowHeight="14.4" x14ac:dyDescent="0.3"/>
  <cols>
    <col min="1" max="1" width="16.5546875" customWidth="1"/>
    <col min="2" max="2" width="11.109375" style="4" bestFit="1" customWidth="1"/>
    <col min="4" max="4" width="0" style="20" hidden="1" customWidth="1"/>
    <col min="5" max="5" width="16.44140625" style="8" bestFit="1" customWidth="1"/>
    <col min="6" max="6" width="18.44140625" style="7" bestFit="1" customWidth="1"/>
    <col min="7" max="7" width="16.44140625" style="8" bestFit="1" customWidth="1"/>
    <col min="8" max="8" width="18.33203125" style="7" bestFit="1" customWidth="1"/>
    <col min="9" max="9" width="12.21875" style="7" customWidth="1"/>
    <col min="10" max="10" width="13.77734375" style="7" customWidth="1"/>
    <col min="11" max="12" width="13" style="7" customWidth="1"/>
  </cols>
  <sheetData>
    <row r="1" spans="1:13" ht="32.4" customHeight="1" x14ac:dyDescent="0.3">
      <c r="A1" s="1" t="s">
        <v>0</v>
      </c>
      <c r="B1" s="17" t="s">
        <v>21</v>
      </c>
      <c r="C1" s="1" t="s">
        <v>18</v>
      </c>
      <c r="D1" s="21" t="s">
        <v>224</v>
      </c>
      <c r="E1" s="81" t="s">
        <v>618</v>
      </c>
      <c r="F1" s="9" t="s">
        <v>619</v>
      </c>
      <c r="G1" s="81" t="s">
        <v>620</v>
      </c>
      <c r="H1" s="9" t="s">
        <v>621</v>
      </c>
      <c r="I1" s="80" t="s">
        <v>623</v>
      </c>
      <c r="J1" s="9" t="s">
        <v>622</v>
      </c>
      <c r="K1" s="9" t="s">
        <v>624</v>
      </c>
      <c r="L1" s="9" t="s">
        <v>645</v>
      </c>
      <c r="M1" s="9" t="s">
        <v>627</v>
      </c>
    </row>
    <row r="2" spans="1:13" ht="85.2" customHeight="1" x14ac:dyDescent="0.3">
      <c r="A2" s="2" t="s">
        <v>1</v>
      </c>
      <c r="B2" s="18">
        <f>'Revenue Carson'!L1</f>
        <v>7184</v>
      </c>
      <c r="C2" s="10" t="s">
        <v>19</v>
      </c>
      <c r="D2" s="82"/>
      <c r="E2" s="8">
        <f>'Revenue Carson'!H13</f>
        <v>5.2309535265041951E-2</v>
      </c>
      <c r="F2" s="8">
        <f>'Revenue Carson'!H18</f>
        <v>-6.3982297282180689E-2</v>
      </c>
      <c r="G2" s="8">
        <f>'Revenue Carson'!H23</f>
        <v>-6.8519565999897629E-3</v>
      </c>
      <c r="H2" s="8">
        <f>'Revenue Carson'!H34</f>
        <v>-3.1895390154159757E-2</v>
      </c>
      <c r="I2" s="8">
        <f>'Revenue Carson'!H126</f>
        <v>5.2214994239599612E-2</v>
      </c>
      <c r="J2" s="8">
        <f>'Revenue Carson'!H127</f>
        <v>-4.0195757516268402E-2</v>
      </c>
      <c r="K2" s="8">
        <f>'Revenue Carson'!H128</f>
        <v>3.9723539392752055E-2</v>
      </c>
      <c r="L2" s="8">
        <f>'Revenue Carson'!H131</f>
        <v>1.0329367267045853E-2</v>
      </c>
      <c r="M2" s="8">
        <f>'Revenue Carson'!H129</f>
        <v>-4.2049410905525338E-2</v>
      </c>
    </row>
    <row r="3" spans="1:13" x14ac:dyDescent="0.3">
      <c r="A3" t="s">
        <v>2</v>
      </c>
      <c r="B3" s="18">
        <v>7006</v>
      </c>
      <c r="C3" s="10" t="s">
        <v>19</v>
      </c>
      <c r="D3" s="82"/>
      <c r="E3" s="8">
        <f>'Revenue Churchill'!H15</f>
        <v>4.9042748764733926E-2</v>
      </c>
      <c r="F3" s="8">
        <f>'Revenue Churchill'!H19</f>
        <v>-6.7276616964910121E-2</v>
      </c>
      <c r="G3" s="8">
        <f>'Revenue Churchill'!H25</f>
        <v>-0.10285293373841058</v>
      </c>
      <c r="H3" s="8">
        <f>'Revenue Churchill'!H36</f>
        <v>-6.9908806500785875E-2</v>
      </c>
      <c r="I3" s="8">
        <f>'Revenue Churchill'!H95</f>
        <v>5.2899774191940467E-2</v>
      </c>
      <c r="J3" s="8">
        <f>'Revenue Churchill'!H96</f>
        <v>-7.8658374414870127E-2</v>
      </c>
      <c r="K3" s="8">
        <f>'Revenue Churchill'!H97</f>
        <v>-0.25730230411942989</v>
      </c>
      <c r="L3" s="8">
        <f>'Revenue Churchill'!H100</f>
        <v>-5.2325808170328808E-2</v>
      </c>
      <c r="M3" s="8">
        <f>'Revenue Churchill'!H98</f>
        <v>-0.10032241381983513</v>
      </c>
    </row>
    <row r="4" spans="1:13" x14ac:dyDescent="0.3">
      <c r="A4" t="s">
        <v>3</v>
      </c>
      <c r="B4" s="18">
        <v>5863</v>
      </c>
      <c r="C4" s="10" t="s">
        <v>20</v>
      </c>
      <c r="D4" s="82"/>
      <c r="E4" s="8">
        <f>'Clark Revenue'!H17</f>
        <v>4.9597771762739648E-2</v>
      </c>
      <c r="F4" s="8">
        <f>'Clark Revenue'!H21</f>
        <v>-6.133200101197564E-2</v>
      </c>
      <c r="G4" s="8">
        <f>'Clark Revenue'!H27</f>
        <v>-0.21728355454155862</v>
      </c>
      <c r="H4" s="8">
        <f>'Clark Revenue'!H39</f>
        <v>3.2650793485889062E-2</v>
      </c>
      <c r="I4" s="8">
        <f>'Clark Revenue'!H96</f>
        <v>9.1265262789794771E-2</v>
      </c>
      <c r="J4" s="8">
        <f>'Clark Revenue'!H97</f>
        <v>0.15577152299049365</v>
      </c>
      <c r="K4" s="8">
        <f>'Clark Revenue'!H98</f>
        <v>-6.913006269680376E-2</v>
      </c>
      <c r="L4" s="8">
        <f>'Clark Revenue'!H100</f>
        <v>9.6739090792756638E-2</v>
      </c>
      <c r="M4" s="8">
        <f>'Clark Revenue'!H99</f>
        <v>3.8638721954118063E-2</v>
      </c>
    </row>
    <row r="5" spans="1:13" s="32" customFormat="1" x14ac:dyDescent="0.3">
      <c r="A5" s="32" t="s">
        <v>4</v>
      </c>
      <c r="B5" s="18">
        <v>6096</v>
      </c>
      <c r="C5" s="33" t="s">
        <v>19</v>
      </c>
      <c r="D5" s="83"/>
      <c r="E5" s="19">
        <f>'Douglas Revenues'!H10</f>
        <v>7.3898436866597944E-2</v>
      </c>
      <c r="F5" s="8">
        <f>'Douglas Revenues'!H14</f>
        <v>-0.18240588950463119</v>
      </c>
      <c r="G5" s="34">
        <f>'Douglas Revenues'!H18</f>
        <v>-1</v>
      </c>
      <c r="H5" s="19">
        <f>'Douglas Revenues'!H29</f>
        <v>-1.176867417941773E-2</v>
      </c>
      <c r="I5" s="19">
        <f>'Douglas Revenues'!H83</f>
        <v>5.1147867489594039E-2</v>
      </c>
      <c r="J5" s="19">
        <f>'Douglas Revenues'!H84</f>
        <v>-0.11256525443661254</v>
      </c>
      <c r="K5" s="19">
        <f>'Douglas Revenues'!H85</f>
        <v>0.22012293005738837</v>
      </c>
      <c r="L5" s="19">
        <f>'Douglas Revenues'!H87</f>
        <v>1.1431004432120485E-2</v>
      </c>
      <c r="M5" s="19">
        <f>'Douglas Revenues'!H86</f>
        <v>-9.6262297788046999E-2</v>
      </c>
    </row>
    <row r="6" spans="1:13" x14ac:dyDescent="0.3">
      <c r="A6" t="s">
        <v>5</v>
      </c>
      <c r="B6" s="18">
        <v>7682</v>
      </c>
      <c r="C6" s="33" t="s">
        <v>19</v>
      </c>
      <c r="E6" s="19">
        <f>'Elko Revenue'!H9</f>
        <v>-3.0400428610130856E-2</v>
      </c>
      <c r="F6" s="8">
        <f>'Elko Revenue'!H13</f>
        <v>-0.19167291073976775</v>
      </c>
      <c r="G6" s="8">
        <f>'Elko Revenue'!H17</f>
        <v>-0.40722849311366943</v>
      </c>
      <c r="H6" s="8">
        <f>'Elko Revenue'!H28</f>
        <v>-6.9398425041926642E-2</v>
      </c>
      <c r="I6" s="8">
        <f>'Elko Revenue'!H109</f>
        <v>-6.3249981222731663E-2</v>
      </c>
      <c r="J6" s="8">
        <f>'Elko Revenue'!H110</f>
        <v>-0.14326135000663773</v>
      </c>
      <c r="K6" s="8">
        <f>'Elko Revenue'!H111</f>
        <v>-1.3141455864567721E-2</v>
      </c>
      <c r="L6" s="8">
        <f>'Elko Revenue'!H114</f>
        <v>-9.5866296681673804E-2</v>
      </c>
      <c r="M6" s="8">
        <f>'Elko Revenue'!H112</f>
        <v>-0.15910331825920734</v>
      </c>
    </row>
    <row r="7" spans="1:13" x14ac:dyDescent="0.3">
      <c r="A7" t="s">
        <v>7</v>
      </c>
      <c r="B7" s="18">
        <v>21365</v>
      </c>
      <c r="C7" s="33" t="s">
        <v>20</v>
      </c>
      <c r="E7" s="8">
        <f>'Esmeralda Revenue'!H7</f>
        <v>8.8062024055184707E-2</v>
      </c>
      <c r="F7" s="8">
        <f>'Esmeralda Revenue'!H11</f>
        <v>-5.3416756140564674E-2</v>
      </c>
      <c r="G7" s="8">
        <f>'Esmeralda Revenue'!H16</f>
        <v>4.0000000000000008E-2</v>
      </c>
      <c r="H7" s="8">
        <f>'Esmeralda Revenue'!H22</f>
        <v>-0.12503420855654573</v>
      </c>
      <c r="I7" s="8">
        <f>'Esmeralda Revenue'!H58</f>
        <v>8.7985346848175328E-2</v>
      </c>
      <c r="J7" s="8">
        <f>'Esmeralda Revenue'!H59</f>
        <v>-4.4815320706892883E-2</v>
      </c>
      <c r="K7" s="8">
        <f>'Esmeralda Revenue'!H60</f>
        <v>2.9936580581889562E-2</v>
      </c>
      <c r="L7" s="8">
        <f>'Esmeralda Revenue'!H63</f>
        <v>2.7430278264657551E-3</v>
      </c>
      <c r="M7" s="8">
        <f>'Esmeralda Revenue'!H61</f>
        <v>-0.21016705402913186</v>
      </c>
    </row>
    <row r="8" spans="1:13" x14ac:dyDescent="0.3">
      <c r="A8" s="86" t="s">
        <v>6</v>
      </c>
      <c r="B8" s="87">
        <v>11768</v>
      </c>
      <c r="C8" s="88" t="s">
        <v>20</v>
      </c>
      <c r="D8" s="89"/>
      <c r="E8" s="90"/>
      <c r="F8" s="90"/>
      <c r="G8" s="90"/>
      <c r="H8" s="90"/>
      <c r="I8" s="90"/>
      <c r="J8" s="90"/>
      <c r="K8" s="90"/>
      <c r="L8" s="90"/>
      <c r="M8" s="86"/>
    </row>
    <row r="9" spans="1:13" s="32" customFormat="1" x14ac:dyDescent="0.3">
      <c r="A9" s="32" t="s">
        <v>9</v>
      </c>
      <c r="B9" s="18">
        <v>7055</v>
      </c>
      <c r="C9" s="33" t="s">
        <v>19</v>
      </c>
      <c r="D9" s="27"/>
      <c r="E9" s="19">
        <f>'Humboldt Revenue'!H11</f>
        <v>6.9455364235880756E-3</v>
      </c>
      <c r="F9" s="19">
        <f>'Humboldt Revenue'!H15</f>
        <v>-0.11539143991718151</v>
      </c>
      <c r="G9" s="19">
        <f>'Humboldt Revenue'!H24</f>
        <v>-0.25879429333822329</v>
      </c>
      <c r="H9" s="19">
        <f>'Humboldt Revenue'!H26</f>
        <v>-7.2546940420013334E-2</v>
      </c>
      <c r="I9" s="19">
        <f>'Humboldt Revenue'!H145</f>
        <v>1.0769685825298527E-3</v>
      </c>
      <c r="J9" s="19">
        <f>'Humboldt Revenue'!H146</f>
        <v>-7.9255134794844542E-2</v>
      </c>
      <c r="K9" s="19">
        <f>'Humboldt Revenue'!H147</f>
        <v>-0.12598826469695154</v>
      </c>
      <c r="L9" s="19">
        <f>'Humboldt Revenue'!H149</f>
        <v>-4.2366291685930597E-2</v>
      </c>
      <c r="M9" s="19">
        <f>'Humboldt Revenue'!H148</f>
        <v>-6.6539145642388553E-2</v>
      </c>
    </row>
    <row r="10" spans="1:13" x14ac:dyDescent="0.3">
      <c r="A10" t="s">
        <v>14</v>
      </c>
      <c r="B10" s="18">
        <v>4904</v>
      </c>
      <c r="C10" s="33" t="s">
        <v>20</v>
      </c>
      <c r="E10" s="8">
        <f>'Lander Revenue'!H15</f>
        <v>1.3141440735892136E-2</v>
      </c>
      <c r="F10" s="8">
        <f>'Lander Revenue'!H19</f>
        <v>-1</v>
      </c>
      <c r="G10" s="8">
        <f>'Lander Revenue'!H25</f>
        <v>-0.7178271827767615</v>
      </c>
      <c r="H10" s="8">
        <f>'Lander Revenue'!H36</f>
        <v>5.087859507968609E-2</v>
      </c>
      <c r="I10" s="8">
        <f>'Lander Revenue'!H126</f>
        <v>2.0193827214423914E-2</v>
      </c>
      <c r="J10" s="8">
        <f>'Lander Revenue'!H127</f>
        <v>-0.44521777246407457</v>
      </c>
      <c r="K10" s="8">
        <f>'Lander Revenue'!H128</f>
        <v>-0.81990377137461035</v>
      </c>
      <c r="L10" s="8">
        <f>'Lander Revenue'!H131</f>
        <v>-5.3479876911653131E-2</v>
      </c>
      <c r="M10" s="8">
        <f>'Lander Revenue'!H129</f>
        <v>3.3395785571458649E-2</v>
      </c>
    </row>
    <row r="11" spans="1:13" x14ac:dyDescent="0.3">
      <c r="A11" t="s">
        <v>15</v>
      </c>
      <c r="B11" s="18">
        <v>10970</v>
      </c>
      <c r="C11" s="33" t="s">
        <v>20</v>
      </c>
      <c r="E11" s="8">
        <f>'Revenue Lincoln'!H9</f>
        <v>3.6726745542129312E-2</v>
      </c>
      <c r="F11" s="8">
        <f>'Revenue Lincoln'!H14</f>
        <v>-4.7656397280083723E-2</v>
      </c>
      <c r="G11" s="8">
        <f>'Revenue Lincoln'!H18</f>
        <v>1.6655562958028034E-2</v>
      </c>
      <c r="H11" s="8">
        <f>'Revenue Lincoln'!H28</f>
        <v>-5.4144826546022075E-2</v>
      </c>
      <c r="I11" s="8">
        <f>'Revenue Lincoln'!H92</f>
        <v>3.0475753837291904E-2</v>
      </c>
      <c r="J11" s="8">
        <f>'Revenue Lincoln'!H93</f>
        <v>-3.8354383194833794E-2</v>
      </c>
      <c r="K11" s="8">
        <f>'Revenue Lincoln'!H94</f>
        <v>1.6655562958028045E-2</v>
      </c>
      <c r="L11" s="8">
        <f>'Revenue Lincoln'!H96</f>
        <v>-2.0748800911882356E-2</v>
      </c>
      <c r="M11" s="8">
        <f>'Revenue Lincoln'!H95</f>
        <v>-5.5811696515231143E-2</v>
      </c>
    </row>
    <row r="12" spans="1:13" s="32" customFormat="1" x14ac:dyDescent="0.3">
      <c r="A12" s="32" t="s">
        <v>8</v>
      </c>
      <c r="B12" s="18">
        <v>7671</v>
      </c>
      <c r="D12" s="27"/>
      <c r="E12" s="19">
        <f>'Lyon Revenue'!H11</f>
        <v>2.8770550457891338E-2</v>
      </c>
      <c r="F12" s="19">
        <f>'Lyon Revenue'!H15</f>
        <v>2.7304200738741184E-2</v>
      </c>
      <c r="G12" s="19">
        <f>'Lyon Revenue'!H20</f>
        <v>-0.47722032275291415</v>
      </c>
      <c r="H12" s="19">
        <f>'Lyon Revenue'!H26</f>
        <v>5.0497685323796591E-3</v>
      </c>
      <c r="I12" s="19">
        <f>'Lyon Revenue'!H92</f>
        <v>5.4198412005042364E-2</v>
      </c>
      <c r="J12" s="19">
        <f>'Lyon Revenue'!H93</f>
        <v>-2.6124033532068498E-2</v>
      </c>
      <c r="K12" s="19">
        <f>'Lyon Revenue'!H94</f>
        <v>-0.61106001546064914</v>
      </c>
      <c r="L12" s="19">
        <f>'Lyon Revenue'!H96</f>
        <v>-6.4891172087967006E-2</v>
      </c>
      <c r="M12" s="19">
        <f>'Lyon Revenue'!H95</f>
        <v>6.5960602565784621E-2</v>
      </c>
    </row>
    <row r="13" spans="1:13" x14ac:dyDescent="0.3">
      <c r="A13" s="86" t="s">
        <v>16</v>
      </c>
      <c r="B13" s="87">
        <v>9929</v>
      </c>
      <c r="C13" s="86"/>
      <c r="D13" s="89"/>
      <c r="E13" s="90"/>
      <c r="F13" s="90"/>
      <c r="G13" s="90"/>
      <c r="H13" s="90"/>
      <c r="I13" s="90"/>
      <c r="J13" s="90"/>
      <c r="K13" s="90"/>
      <c r="L13" s="90"/>
      <c r="M13" s="86"/>
    </row>
    <row r="14" spans="1:13" s="32" customFormat="1" x14ac:dyDescent="0.3">
      <c r="A14" s="32" t="s">
        <v>17</v>
      </c>
      <c r="B14" s="18">
        <v>7850</v>
      </c>
      <c r="C14" s="33" t="s">
        <v>19</v>
      </c>
      <c r="D14" s="27"/>
      <c r="E14" s="19">
        <f>'Nye Revenue'!H7</f>
        <v>0.11266334820380992</v>
      </c>
      <c r="F14" s="19">
        <f>'Nye Revenue'!H11</f>
        <v>-0.10928859285311515</v>
      </c>
      <c r="G14" s="19">
        <f>'Nye Revenue'!H15</f>
        <v>6.370509033507693E-2</v>
      </c>
      <c r="H14" s="19">
        <f>'Nye Revenue'!H21</f>
        <v>-9.3677076757301081E-2</v>
      </c>
      <c r="I14" s="19">
        <f>'Nye Revenue'!H87</f>
        <v>0.10644859036717996</v>
      </c>
      <c r="J14" s="19">
        <f>'Nye Revenue'!H88</f>
        <v>-0.19175524117573139</v>
      </c>
      <c r="K14" s="19">
        <f>'Nye Revenue'!H89</f>
        <v>-0.70535971156995991</v>
      </c>
      <c r="L14" s="19">
        <f>'Nye Revenue'!H91</f>
        <v>-0.16753619475856429</v>
      </c>
      <c r="M14" s="19">
        <f>'Nye Revenue'!H90</f>
        <v>-0.24357092768556743</v>
      </c>
    </row>
    <row r="15" spans="1:13" x14ac:dyDescent="0.3">
      <c r="A15" t="s">
        <v>10</v>
      </c>
      <c r="B15" s="18">
        <v>9271</v>
      </c>
      <c r="C15" s="32"/>
      <c r="D15" s="27"/>
      <c r="E15" s="8">
        <f>'Pershing Revenue'!H9</f>
        <v>1.1583540076087719E-2</v>
      </c>
      <c r="F15" s="8">
        <f>'Pershing Revenue'!H13</f>
        <v>3.2695124999435304E-2</v>
      </c>
      <c r="G15" s="8">
        <f>'Pershing Revenue'!H17</f>
        <v>-0.23275920774965539</v>
      </c>
      <c r="H15" s="8">
        <f>'Pershing Revenue'!H23</f>
        <v>-1.3821508677023182E-2</v>
      </c>
      <c r="I15" s="8">
        <f>'Pershing Revenue'!H84</f>
        <v>1.224473691040656E-2</v>
      </c>
      <c r="J15" s="8">
        <f>'Pershing Revenue'!H85</f>
        <v>-0.13703349882486845</v>
      </c>
      <c r="K15" s="8">
        <f>'Pershing Revenue'!H86</f>
        <v>-0.74986806077226642</v>
      </c>
      <c r="L15" s="8">
        <f>'Pershing Revenue'!H88</f>
        <v>-0.16299663521548541</v>
      </c>
      <c r="M15" s="8">
        <f>'Pershing Revenue'!H87</f>
        <v>-0.10690576822373878</v>
      </c>
    </row>
    <row r="16" spans="1:13" s="32" customFormat="1" x14ac:dyDescent="0.3">
      <c r="A16" s="32" t="s">
        <v>11</v>
      </c>
      <c r="B16" s="18">
        <v>7781</v>
      </c>
      <c r="C16" s="37"/>
      <c r="D16" s="84"/>
      <c r="E16" s="19">
        <f>'Storey Revenue'!H6</f>
        <v>6.3523362743006587E-2</v>
      </c>
      <c r="F16" s="19">
        <f>'Storey Revenue'!H10</f>
        <v>1.3704888076747331E-2</v>
      </c>
      <c r="G16" s="19">
        <v>0</v>
      </c>
      <c r="H16" s="19">
        <f>'Storey Revenue'!H15</f>
        <v>-7.3933159997938161E-2</v>
      </c>
      <c r="I16" s="19">
        <f>'Storey Revenue'!H74</f>
        <v>6.1248911851213082E-2</v>
      </c>
      <c r="J16" s="19">
        <f>'Storey Revenue'!H75</f>
        <v>1.3704888076747261E-2</v>
      </c>
      <c r="K16" s="19">
        <f>'Storey Revenue'!H76</f>
        <v>1.3704888076747461E-2</v>
      </c>
      <c r="L16" s="19">
        <f>'Storey Revenue'!H79</f>
        <v>5.2186505872080659E-2</v>
      </c>
      <c r="M16" s="19">
        <f>'Storey Revenue'!H77</f>
        <v>-0.10543700850443528</v>
      </c>
    </row>
    <row r="17" spans="1:13" s="32" customFormat="1" x14ac:dyDescent="0.3">
      <c r="A17" s="32" t="s">
        <v>12</v>
      </c>
      <c r="B17" s="18">
        <v>6304</v>
      </c>
      <c r="C17" s="33" t="s">
        <v>20</v>
      </c>
      <c r="D17" s="27"/>
      <c r="E17" s="19">
        <f>'Washoe Revenue'!H15</f>
        <v>6.8435635587842117E-2</v>
      </c>
      <c r="F17" s="19">
        <f>'Washoe Revenue'!H20</f>
        <v>-4.1725065555885392E-2</v>
      </c>
      <c r="G17" s="19">
        <f>'Washoe Revenue'!H26</f>
        <v>-3.8344499444579027E-3</v>
      </c>
      <c r="H17" s="19">
        <f>'Washoe Revenue'!H38</f>
        <v>3.6863145635199247E-2</v>
      </c>
      <c r="I17" s="19">
        <f>'Washoe Revenue'!H135</f>
        <v>6.7800494060981153E-2</v>
      </c>
      <c r="J17" s="19">
        <f>'Washoe Revenue'!H136</f>
        <v>-2.2001300293647733E-2</v>
      </c>
      <c r="K17" s="19">
        <f>'Washoe Revenue'!H137</f>
        <v>-7.3784069264411717E-3</v>
      </c>
      <c r="L17" s="19">
        <f>'Washoe Revenue'!H139</f>
        <v>3.5551268721312125E-2</v>
      </c>
      <c r="M17" s="19">
        <f>'Washoe Revenue'!H138</f>
        <v>4.1206139411729834E-2</v>
      </c>
    </row>
    <row r="18" spans="1:13" s="32" customFormat="1" x14ac:dyDescent="0.3">
      <c r="A18" s="32" t="s">
        <v>13</v>
      </c>
      <c r="B18" s="18">
        <v>8515</v>
      </c>
      <c r="C18" s="33" t="s">
        <v>20</v>
      </c>
      <c r="D18" s="83"/>
      <c r="E18" s="19">
        <f>'White Pine Revenue'!H8</f>
        <v>0.12475796237475388</v>
      </c>
      <c r="F18" s="19">
        <f>'White Pine Revenue'!H12</f>
        <v>-8.6188253757880848E-2</v>
      </c>
      <c r="G18" s="19">
        <f>'White Pine Revenue'!H17</f>
        <v>0</v>
      </c>
      <c r="H18" s="19">
        <f>'White Pine Revenue'!H24</f>
        <v>2.9061890019491034E-2</v>
      </c>
      <c r="I18" s="19">
        <f>'White Pine Revenue'!H86</f>
        <v>0.11718932057528218</v>
      </c>
      <c r="J18" s="19">
        <f>'White Pine Revenue'!H87</f>
        <v>-5.8189212491732659E-2</v>
      </c>
      <c r="K18" s="19">
        <f>'White Pine Revenue'!H88</f>
        <v>-5.5726626558921574E-3</v>
      </c>
      <c r="L18" s="19">
        <f>'White Pine Revenue'!H91</f>
        <v>1.6609640023461613E-2</v>
      </c>
      <c r="M18" s="19">
        <f>'White Pine Revenue'!H89</f>
        <v>-7.0999545538793195E-3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A81C-B2CB-46AC-BB7D-ECFF2FD306E9}">
  <sheetPr>
    <tabColor theme="9" tint="0.59999389629810485"/>
  </sheetPr>
  <dimension ref="A1:N143"/>
  <sheetViews>
    <sheetView topLeftCell="A66" workbookViewId="0">
      <selection activeCell="H92" sqref="H92"/>
    </sheetView>
  </sheetViews>
  <sheetFormatPr defaultRowHeight="14.4" x14ac:dyDescent="0.3"/>
  <cols>
    <col min="2" max="2" width="28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44140625" bestFit="1" customWidth="1"/>
    <col min="12" max="12" width="10.109375" bestFit="1" customWidth="1"/>
  </cols>
  <sheetData>
    <row r="1" spans="1:14" x14ac:dyDescent="0.3">
      <c r="B1" s="3" t="s">
        <v>41</v>
      </c>
      <c r="C1" s="12" t="s">
        <v>24</v>
      </c>
      <c r="D1" s="12"/>
      <c r="E1" s="12" t="s">
        <v>25</v>
      </c>
      <c r="F1" s="12"/>
      <c r="G1" s="3" t="s">
        <v>26</v>
      </c>
      <c r="H1" s="1" t="s">
        <v>27</v>
      </c>
      <c r="J1">
        <v>1217.4000000000001</v>
      </c>
      <c r="K1" t="s">
        <v>456</v>
      </c>
      <c r="L1" s="4">
        <v>8035</v>
      </c>
    </row>
    <row r="2" spans="1:14" x14ac:dyDescent="0.3">
      <c r="A2">
        <v>1110</v>
      </c>
      <c r="B2" t="s">
        <v>23</v>
      </c>
      <c r="C2" s="4">
        <v>2145117</v>
      </c>
      <c r="D2" s="4">
        <f>C2/$J$1</f>
        <v>1762.0478068013799</v>
      </c>
      <c r="E2" s="4">
        <v>2255840</v>
      </c>
      <c r="F2" s="4">
        <f>E2/$J$2</f>
        <v>1852.9981928700508</v>
      </c>
      <c r="G2" s="11">
        <f>F2-D2</f>
        <v>90.950386068670923</v>
      </c>
      <c r="H2" s="8">
        <f>G2/D2</f>
        <v>5.1616298784635049E-2</v>
      </c>
      <c r="J2">
        <v>1217.4000000000001</v>
      </c>
    </row>
    <row r="3" spans="1:14" x14ac:dyDescent="0.3">
      <c r="A3">
        <v>1111</v>
      </c>
      <c r="B3" t="s">
        <v>167</v>
      </c>
      <c r="C3" s="4">
        <v>1618706</v>
      </c>
      <c r="D3" s="4">
        <f t="shared" ref="D3:D68" si="0">C3/$J$1</f>
        <v>1329.641859701002</v>
      </c>
      <c r="E3" s="4">
        <v>1966516</v>
      </c>
      <c r="F3" s="4">
        <f t="shared" ref="F3:F68" si="1">E3/$J$2</f>
        <v>1615.3408904222113</v>
      </c>
      <c r="G3" s="11">
        <f t="shared" ref="G3:G68" si="2">F3-D3</f>
        <v>285.69903072120928</v>
      </c>
      <c r="H3" s="8">
        <f t="shared" ref="H3:H68" si="3">G3/D3</f>
        <v>0.21486916092236652</v>
      </c>
    </row>
    <row r="4" spans="1:14" x14ac:dyDescent="0.3">
      <c r="A4">
        <v>1120</v>
      </c>
      <c r="B4" t="s">
        <v>28</v>
      </c>
      <c r="C4" s="4">
        <v>2782197</v>
      </c>
      <c r="D4" s="4">
        <f t="shared" si="0"/>
        <v>2285.3597831444058</v>
      </c>
      <c r="E4" s="4">
        <v>2979845</v>
      </c>
      <c r="F4" s="4">
        <f t="shared" si="1"/>
        <v>2447.7123377690159</v>
      </c>
      <c r="G4" s="11">
        <f t="shared" si="2"/>
        <v>162.35255462461009</v>
      </c>
      <c r="H4" s="8">
        <f t="shared" si="3"/>
        <v>7.1040260628560933E-2</v>
      </c>
    </row>
    <row r="5" spans="1:14" x14ac:dyDescent="0.3">
      <c r="A5">
        <v>1192</v>
      </c>
      <c r="B5" t="s">
        <v>32</v>
      </c>
      <c r="C5" s="4">
        <v>669524</v>
      </c>
      <c r="D5" s="4">
        <f t="shared" si="0"/>
        <v>549.96221455561033</v>
      </c>
      <c r="E5" s="4">
        <v>866409</v>
      </c>
      <c r="F5" s="4">
        <f t="shared" si="1"/>
        <v>711.68802365697377</v>
      </c>
      <c r="G5" s="11">
        <f t="shared" si="2"/>
        <v>161.72580910136344</v>
      </c>
      <c r="H5" s="8">
        <f t="shared" si="3"/>
        <v>0.29406712828815673</v>
      </c>
    </row>
    <row r="6" spans="1:14" x14ac:dyDescent="0.3">
      <c r="A6">
        <v>1300</v>
      </c>
      <c r="B6" t="s">
        <v>34</v>
      </c>
      <c r="C6" s="4">
        <v>23000</v>
      </c>
      <c r="D6" s="4">
        <f t="shared" si="0"/>
        <v>18.892722194841465</v>
      </c>
      <c r="E6" s="4">
        <v>23000</v>
      </c>
      <c r="F6" s="4">
        <f t="shared" si="1"/>
        <v>18.892722194841465</v>
      </c>
      <c r="G6" s="11">
        <f t="shared" si="2"/>
        <v>0</v>
      </c>
      <c r="H6" s="8">
        <f t="shared" si="3"/>
        <v>0</v>
      </c>
    </row>
    <row r="7" spans="1:14" x14ac:dyDescent="0.3">
      <c r="A7">
        <v>1990</v>
      </c>
      <c r="B7" t="s">
        <v>39</v>
      </c>
      <c r="C7" s="4">
        <v>0</v>
      </c>
      <c r="D7" s="4">
        <f t="shared" si="0"/>
        <v>0</v>
      </c>
      <c r="E7" s="4">
        <v>50000</v>
      </c>
      <c r="F7" s="4">
        <f t="shared" si="1"/>
        <v>41.071135206177097</v>
      </c>
      <c r="G7" s="11">
        <f t="shared" si="2"/>
        <v>41.071135206177097</v>
      </c>
      <c r="H7" s="8" t="e">
        <f t="shared" si="3"/>
        <v>#DIV/0!</v>
      </c>
    </row>
    <row r="8" spans="1:14" x14ac:dyDescent="0.3">
      <c r="B8" s="1" t="s">
        <v>40</v>
      </c>
      <c r="C8" s="5">
        <f>SUM(C2:C7)</f>
        <v>7238544</v>
      </c>
      <c r="D8" s="5">
        <f t="shared" si="0"/>
        <v>5945.9043863972393</v>
      </c>
      <c r="E8" s="5">
        <f>SUM(E2:E7)</f>
        <v>8141610</v>
      </c>
      <c r="F8" s="5">
        <f t="shared" si="1"/>
        <v>6687.7033021192701</v>
      </c>
      <c r="G8" s="15">
        <f t="shared" si="2"/>
        <v>741.79891572203087</v>
      </c>
      <c r="H8" s="14">
        <f t="shared" si="3"/>
        <v>0.12475796237475388</v>
      </c>
    </row>
    <row r="9" spans="1:14" x14ac:dyDescent="0.3">
      <c r="C9" s="4"/>
      <c r="D9" s="4"/>
      <c r="E9" s="4"/>
      <c r="F9" s="4"/>
      <c r="G9" s="11"/>
      <c r="H9" s="8"/>
    </row>
    <row r="10" spans="1:14" x14ac:dyDescent="0.3">
      <c r="B10" s="3" t="s">
        <v>42</v>
      </c>
      <c r="C10" s="4"/>
      <c r="D10" s="4"/>
      <c r="E10" s="4"/>
      <c r="F10" s="4"/>
      <c r="G10" s="11"/>
      <c r="H10" s="8"/>
    </row>
    <row r="11" spans="1:14" x14ac:dyDescent="0.3">
      <c r="A11">
        <v>3110</v>
      </c>
      <c r="B11" t="s">
        <v>43</v>
      </c>
      <c r="C11" s="4">
        <v>5637752</v>
      </c>
      <c r="D11" s="4">
        <f t="shared" si="0"/>
        <v>4630.9774930179065</v>
      </c>
      <c r="E11" s="4">
        <v>5151844</v>
      </c>
      <c r="F11" s="4">
        <f t="shared" si="1"/>
        <v>4231.8416297026442</v>
      </c>
      <c r="G11" s="11">
        <f t="shared" si="2"/>
        <v>-399.13586331526221</v>
      </c>
      <c r="H11" s="8">
        <f t="shared" si="3"/>
        <v>-8.6188253757880848E-2</v>
      </c>
    </row>
    <row r="12" spans="1:14" x14ac:dyDescent="0.3">
      <c r="B12" s="3" t="s">
        <v>46</v>
      </c>
      <c r="C12" s="5">
        <f>SUM(C11:C11)</f>
        <v>5637752</v>
      </c>
      <c r="D12" s="5">
        <f t="shared" si="0"/>
        <v>4630.9774930179065</v>
      </c>
      <c r="E12" s="5">
        <f>SUM(E11:E11)</f>
        <v>5151844</v>
      </c>
      <c r="F12" s="5">
        <f t="shared" si="1"/>
        <v>4231.8416297026442</v>
      </c>
      <c r="G12" s="15">
        <f t="shared" si="2"/>
        <v>-399.13586331526221</v>
      </c>
      <c r="H12" s="14">
        <f t="shared" si="3"/>
        <v>-8.6188253757880848E-2</v>
      </c>
    </row>
    <row r="13" spans="1:14" x14ac:dyDescent="0.3">
      <c r="C13" s="4"/>
      <c r="D13" s="4"/>
      <c r="E13" s="4"/>
      <c r="F13" s="4"/>
      <c r="G13" s="11"/>
      <c r="H13" s="8"/>
    </row>
    <row r="14" spans="1:14" x14ac:dyDescent="0.3">
      <c r="B14" s="3" t="s">
        <v>44</v>
      </c>
      <c r="C14" s="4"/>
      <c r="D14" s="4"/>
      <c r="E14" s="4"/>
      <c r="F14" s="4"/>
      <c r="G14" s="11"/>
      <c r="H14" s="8"/>
      <c r="N14">
        <f>2016-63</f>
        <v>1953</v>
      </c>
    </row>
    <row r="15" spans="1:14" x14ac:dyDescent="0.3">
      <c r="A15">
        <v>4200</v>
      </c>
      <c r="B15" s="16" t="s">
        <v>111</v>
      </c>
      <c r="C15" s="4">
        <v>50000</v>
      </c>
      <c r="D15" s="4">
        <f t="shared" si="0"/>
        <v>41.071135206177097</v>
      </c>
      <c r="E15" s="4">
        <v>50000</v>
      </c>
      <c r="F15" s="4">
        <f t="shared" si="1"/>
        <v>41.071135206177097</v>
      </c>
      <c r="G15" s="11">
        <f t="shared" si="2"/>
        <v>0</v>
      </c>
      <c r="H15" s="8">
        <f t="shared" si="3"/>
        <v>0</v>
      </c>
    </row>
    <row r="16" spans="1:14" x14ac:dyDescent="0.3">
      <c r="A16">
        <v>4700</v>
      </c>
      <c r="B16" s="16" t="s">
        <v>168</v>
      </c>
      <c r="C16" s="4">
        <v>13578</v>
      </c>
      <c r="D16" s="4">
        <f t="shared" si="0"/>
        <v>11.153277476589452</v>
      </c>
      <c r="E16" s="4">
        <v>13578</v>
      </c>
      <c r="F16" s="4">
        <f t="shared" si="1"/>
        <v>11.153277476589452</v>
      </c>
      <c r="G16" s="11">
        <f t="shared" si="2"/>
        <v>0</v>
      </c>
      <c r="H16" s="8">
        <f t="shared" si="3"/>
        <v>0</v>
      </c>
    </row>
    <row r="17" spans="1:8" x14ac:dyDescent="0.3">
      <c r="B17" s="3" t="s">
        <v>49</v>
      </c>
      <c r="C17" s="5">
        <f>SUM(C15:C16)</f>
        <v>63578</v>
      </c>
      <c r="D17" s="5">
        <f t="shared" si="0"/>
        <v>52.224412682766548</v>
      </c>
      <c r="E17" s="5">
        <f>SUM(E15:E16)</f>
        <v>63578</v>
      </c>
      <c r="F17" s="5">
        <f t="shared" si="1"/>
        <v>52.224412682766548</v>
      </c>
      <c r="G17" s="15">
        <f t="shared" si="2"/>
        <v>0</v>
      </c>
      <c r="H17" s="14">
        <f t="shared" si="3"/>
        <v>0</v>
      </c>
    </row>
    <row r="18" spans="1:8" x14ac:dyDescent="0.3">
      <c r="C18" s="4"/>
      <c r="D18" s="4"/>
      <c r="E18" s="4"/>
      <c r="F18" s="4"/>
      <c r="G18" s="11"/>
      <c r="H18" s="8"/>
    </row>
    <row r="19" spans="1:8" x14ac:dyDescent="0.3">
      <c r="B19" s="1" t="s">
        <v>56</v>
      </c>
      <c r="C19" s="4"/>
      <c r="D19" s="4"/>
      <c r="E19" s="4"/>
      <c r="F19" s="4"/>
      <c r="G19" s="11"/>
      <c r="H19" s="8"/>
    </row>
    <row r="20" spans="1:8" x14ac:dyDescent="0.3">
      <c r="B20" s="2" t="s">
        <v>637</v>
      </c>
      <c r="C20" s="4">
        <v>242098</v>
      </c>
      <c r="D20" s="4">
        <f>C20/J1</f>
        <v>198.86479382290125</v>
      </c>
      <c r="E20" s="4">
        <v>839711</v>
      </c>
      <c r="F20" s="4">
        <f>E20/J2</f>
        <v>689.75768030228346</v>
      </c>
      <c r="G20" s="11">
        <f>F20-D20</f>
        <v>490.89288647938224</v>
      </c>
      <c r="H20" s="8">
        <f>G20/D20</f>
        <v>2.4684755760064108</v>
      </c>
    </row>
    <row r="21" spans="1:8" x14ac:dyDescent="0.3">
      <c r="B21" s="2" t="s">
        <v>113</v>
      </c>
      <c r="C21" s="4">
        <v>2395370</v>
      </c>
      <c r="D21" s="4">
        <f>C21/J1</f>
        <v>1967.6113027764086</v>
      </c>
      <c r="E21" s="4">
        <v>1833306</v>
      </c>
      <c r="F21" s="4">
        <f>E21/J2</f>
        <v>1505.9191720059141</v>
      </c>
      <c r="G21" s="11">
        <f t="shared" si="2"/>
        <v>-461.69213077049449</v>
      </c>
      <c r="H21" s="8">
        <f t="shared" si="3"/>
        <v>-0.23464600458384302</v>
      </c>
    </row>
    <row r="22" spans="1:8" x14ac:dyDescent="0.3">
      <c r="B22" s="1" t="s">
        <v>55</v>
      </c>
      <c r="C22" s="5">
        <f>SUM(C20:C21)</f>
        <v>2637468</v>
      </c>
      <c r="D22" s="5">
        <f t="shared" si="0"/>
        <v>2166.47609659931</v>
      </c>
      <c r="E22" s="5">
        <f>SUM(E20:E21)</f>
        <v>2673017</v>
      </c>
      <c r="F22" s="5">
        <f>E22/J2</f>
        <v>2195.6768523081978</v>
      </c>
      <c r="G22" s="15">
        <f t="shared" si="2"/>
        <v>29.200755708887755</v>
      </c>
      <c r="H22" s="14">
        <f t="shared" si="3"/>
        <v>1.3478457368961425E-2</v>
      </c>
    </row>
    <row r="23" spans="1:8" x14ac:dyDescent="0.3">
      <c r="C23" s="4"/>
      <c r="D23" s="4"/>
      <c r="E23" s="4"/>
      <c r="F23" s="4"/>
      <c r="G23" s="11"/>
      <c r="H23" s="8"/>
    </row>
    <row r="24" spans="1:8" x14ac:dyDescent="0.3">
      <c r="B24" s="6" t="s">
        <v>57</v>
      </c>
      <c r="C24" s="5">
        <v>15577342</v>
      </c>
      <c r="D24" s="5">
        <f t="shared" si="0"/>
        <v>12795.582388697223</v>
      </c>
      <c r="E24" s="5">
        <v>16030049</v>
      </c>
      <c r="F24" s="5">
        <f t="shared" si="1"/>
        <v>13167.446196812878</v>
      </c>
      <c r="G24" s="15">
        <f t="shared" si="2"/>
        <v>371.86380811565505</v>
      </c>
      <c r="H24" s="14">
        <f t="shared" si="3"/>
        <v>2.9061890019491034E-2</v>
      </c>
    </row>
    <row r="25" spans="1:8" x14ac:dyDescent="0.3">
      <c r="D25" s="4"/>
      <c r="F25" s="4"/>
      <c r="G25" s="11"/>
      <c r="H25" s="8"/>
    </row>
    <row r="26" spans="1:8" x14ac:dyDescent="0.3">
      <c r="A26" s="91" t="s">
        <v>223</v>
      </c>
      <c r="B26" s="91"/>
      <c r="C26" s="91"/>
      <c r="D26" s="91"/>
      <c r="E26" s="91"/>
      <c r="F26" s="91"/>
      <c r="G26" s="91"/>
      <c r="H26" s="91"/>
    </row>
    <row r="27" spans="1:8" x14ac:dyDescent="0.3">
      <c r="A27">
        <v>3110</v>
      </c>
      <c r="B27" t="s">
        <v>224</v>
      </c>
      <c r="C27" s="4">
        <v>364190</v>
      </c>
      <c r="D27" s="4">
        <f t="shared" si="0"/>
        <v>299.15393461475276</v>
      </c>
      <c r="E27" s="4">
        <v>364190</v>
      </c>
      <c r="F27" s="4">
        <f t="shared" si="1"/>
        <v>299.15393461475276</v>
      </c>
      <c r="G27" s="11">
        <f t="shared" si="2"/>
        <v>0</v>
      </c>
      <c r="H27" s="8">
        <f t="shared" si="3"/>
        <v>0</v>
      </c>
    </row>
    <row r="28" spans="1:8" x14ac:dyDescent="0.3">
      <c r="A28" s="1">
        <v>3000</v>
      </c>
      <c r="B28" s="1" t="s">
        <v>46</v>
      </c>
      <c r="C28" s="15">
        <f>C27</f>
        <v>364190</v>
      </c>
      <c r="D28" s="5">
        <f t="shared" si="0"/>
        <v>299.15393461475276</v>
      </c>
      <c r="E28" s="15">
        <f>E27</f>
        <v>364190</v>
      </c>
      <c r="F28" s="5">
        <f t="shared" si="1"/>
        <v>299.15393461475276</v>
      </c>
      <c r="G28" s="15">
        <f t="shared" si="2"/>
        <v>0</v>
      </c>
      <c r="H28" s="14">
        <f t="shared" si="3"/>
        <v>0</v>
      </c>
    </row>
    <row r="29" spans="1:8" x14ac:dyDescent="0.3">
      <c r="B29" s="1" t="s">
        <v>57</v>
      </c>
      <c r="C29" s="15">
        <f>C28</f>
        <v>364190</v>
      </c>
      <c r="D29" s="5">
        <f t="shared" si="0"/>
        <v>299.15393461475276</v>
      </c>
      <c r="E29" s="15">
        <f>E28</f>
        <v>364190</v>
      </c>
      <c r="F29" s="5">
        <f t="shared" si="1"/>
        <v>299.15393461475276</v>
      </c>
      <c r="G29" s="15">
        <f t="shared" si="2"/>
        <v>0</v>
      </c>
      <c r="H29" s="14">
        <f t="shared" si="3"/>
        <v>0</v>
      </c>
    </row>
    <row r="30" spans="1:8" x14ac:dyDescent="0.3">
      <c r="D30" s="4"/>
      <c r="F30" s="4"/>
      <c r="G30" s="11"/>
      <c r="H30" s="8"/>
    </row>
    <row r="31" spans="1:8" x14ac:dyDescent="0.3">
      <c r="A31" s="91" t="s">
        <v>155</v>
      </c>
      <c r="B31" s="91"/>
      <c r="C31" s="91"/>
      <c r="D31" s="91"/>
      <c r="E31" s="91"/>
      <c r="F31" s="91"/>
      <c r="G31" s="91"/>
      <c r="H31" s="91"/>
    </row>
    <row r="32" spans="1:8" x14ac:dyDescent="0.3">
      <c r="A32">
        <v>3110</v>
      </c>
      <c r="B32" t="s">
        <v>224</v>
      </c>
      <c r="C32" s="4">
        <v>870957</v>
      </c>
      <c r="D32" s="4">
        <f t="shared" si="0"/>
        <v>715.42385411532769</v>
      </c>
      <c r="E32" s="4">
        <v>800521</v>
      </c>
      <c r="F32" s="4">
        <f t="shared" si="1"/>
        <v>657.56612452768195</v>
      </c>
      <c r="G32" s="11">
        <f t="shared" si="2"/>
        <v>-57.857729587645736</v>
      </c>
      <c r="H32" s="8">
        <f t="shared" si="3"/>
        <v>-8.0871960383807603E-2</v>
      </c>
    </row>
    <row r="33" spans="1:8" x14ac:dyDescent="0.3">
      <c r="A33" s="1">
        <v>3000</v>
      </c>
      <c r="B33" s="1" t="s">
        <v>46</v>
      </c>
      <c r="C33" s="5">
        <f>C32</f>
        <v>870957</v>
      </c>
      <c r="D33" s="5">
        <f t="shared" si="0"/>
        <v>715.42385411532769</v>
      </c>
      <c r="E33" s="15">
        <f>E32</f>
        <v>800521</v>
      </c>
      <c r="F33" s="5">
        <f t="shared" si="1"/>
        <v>657.56612452768195</v>
      </c>
      <c r="G33" s="15">
        <f t="shared" si="2"/>
        <v>-57.857729587645736</v>
      </c>
      <c r="H33" s="14">
        <f t="shared" si="3"/>
        <v>-8.0871960383807603E-2</v>
      </c>
    </row>
    <row r="34" spans="1:8" x14ac:dyDescent="0.3">
      <c r="B34" s="1" t="s">
        <v>57</v>
      </c>
      <c r="C34" s="15">
        <f>C33</f>
        <v>870957</v>
      </c>
      <c r="D34" s="5">
        <f t="shared" si="0"/>
        <v>715.42385411532769</v>
      </c>
      <c r="E34" s="15">
        <f>E33</f>
        <v>800521</v>
      </c>
      <c r="F34" s="5">
        <f t="shared" si="1"/>
        <v>657.56612452768195</v>
      </c>
      <c r="G34" s="15">
        <f t="shared" si="2"/>
        <v>-57.857729587645736</v>
      </c>
      <c r="H34" s="14">
        <f t="shared" si="3"/>
        <v>-8.0871960383807603E-2</v>
      </c>
    </row>
    <row r="35" spans="1:8" x14ac:dyDescent="0.3">
      <c r="D35" s="4"/>
      <c r="F35" s="4"/>
      <c r="G35" s="11"/>
      <c r="H35" s="8"/>
    </row>
    <row r="36" spans="1:8" x14ac:dyDescent="0.3">
      <c r="A36" s="91" t="s">
        <v>228</v>
      </c>
      <c r="B36" s="91"/>
      <c r="C36" s="91"/>
      <c r="D36" s="91"/>
      <c r="E36" s="91"/>
      <c r="F36" s="91"/>
      <c r="G36" s="91"/>
      <c r="H36" s="91"/>
    </row>
    <row r="37" spans="1:8" x14ac:dyDescent="0.3">
      <c r="A37">
        <v>3200</v>
      </c>
      <c r="B37" t="s">
        <v>232</v>
      </c>
      <c r="C37" s="4">
        <v>1853640</v>
      </c>
      <c r="D37" s="4">
        <f t="shared" ref="D37:D38" si="4">C37/$J$1</f>
        <v>1522.6219812715622</v>
      </c>
      <c r="E37" s="4">
        <v>1853640</v>
      </c>
      <c r="F37" s="4">
        <f t="shared" ref="F37:F38" si="5">E37/$J$2</f>
        <v>1522.6219812715622</v>
      </c>
      <c r="G37" s="11">
        <f t="shared" ref="G37:G38" si="6">F37-D37</f>
        <v>0</v>
      </c>
      <c r="H37" s="8">
        <f t="shared" ref="H37:H38" si="7">G37/D37</f>
        <v>0</v>
      </c>
    </row>
    <row r="38" spans="1:8" x14ac:dyDescent="0.3">
      <c r="A38" s="1">
        <v>3000</v>
      </c>
      <c r="B38" s="1" t="s">
        <v>46</v>
      </c>
      <c r="C38" s="5">
        <f>C37</f>
        <v>1853640</v>
      </c>
      <c r="D38" s="5">
        <f t="shared" si="4"/>
        <v>1522.6219812715622</v>
      </c>
      <c r="E38" s="5">
        <f>E37</f>
        <v>1853640</v>
      </c>
      <c r="F38" s="5">
        <f t="shared" si="5"/>
        <v>1522.6219812715622</v>
      </c>
      <c r="G38" s="15">
        <f t="shared" si="6"/>
        <v>0</v>
      </c>
      <c r="H38" s="8">
        <f t="shared" si="7"/>
        <v>0</v>
      </c>
    </row>
    <row r="39" spans="1:8" x14ac:dyDescent="0.3">
      <c r="A39">
        <v>5200</v>
      </c>
      <c r="B39" t="s">
        <v>331</v>
      </c>
      <c r="C39" s="4">
        <v>38675</v>
      </c>
      <c r="D39" s="4">
        <f t="shared" si="0"/>
        <v>31.768523081977982</v>
      </c>
      <c r="E39" s="4">
        <v>38675</v>
      </c>
      <c r="F39" s="4">
        <f t="shared" si="1"/>
        <v>31.768523081977982</v>
      </c>
      <c r="G39" s="11">
        <f t="shared" si="2"/>
        <v>0</v>
      </c>
      <c r="H39" s="8">
        <f t="shared" si="3"/>
        <v>0</v>
      </c>
    </row>
    <row r="40" spans="1:8" x14ac:dyDescent="0.3">
      <c r="B40" s="5" t="s">
        <v>57</v>
      </c>
      <c r="C40" s="5">
        <v>1903184</v>
      </c>
      <c r="D40" s="5">
        <f t="shared" si="0"/>
        <v>1563.3185477246591</v>
      </c>
      <c r="E40" s="5">
        <v>1892315</v>
      </c>
      <c r="F40" s="5">
        <f t="shared" si="1"/>
        <v>1554.3905043535401</v>
      </c>
      <c r="G40" s="15">
        <f t="shared" si="2"/>
        <v>-8.9280433711189744</v>
      </c>
      <c r="H40" s="14">
        <f t="shared" si="3"/>
        <v>-5.7109559559140053E-3</v>
      </c>
    </row>
    <row r="41" spans="1:8" x14ac:dyDescent="0.3">
      <c r="D41" s="4"/>
      <c r="F41" s="4"/>
      <c r="G41" s="11"/>
      <c r="H41" s="8"/>
    </row>
    <row r="42" spans="1:8" x14ac:dyDescent="0.3">
      <c r="A42" s="91" t="s">
        <v>240</v>
      </c>
      <c r="B42" s="91"/>
      <c r="C42" s="91"/>
      <c r="D42" s="91"/>
      <c r="E42" s="91"/>
      <c r="F42" s="91"/>
      <c r="G42" s="91"/>
      <c r="H42" s="91"/>
    </row>
    <row r="43" spans="1:8" x14ac:dyDescent="0.3">
      <c r="A43">
        <v>3115</v>
      </c>
      <c r="B43" t="s">
        <v>314</v>
      </c>
      <c r="C43" s="4">
        <v>834281</v>
      </c>
      <c r="D43" s="4">
        <f t="shared" si="0"/>
        <v>685.29735501889263</v>
      </c>
      <c r="E43" s="4">
        <v>834281</v>
      </c>
      <c r="F43" s="4">
        <f t="shared" si="1"/>
        <v>685.29735501889263</v>
      </c>
      <c r="G43" s="11">
        <f t="shared" si="2"/>
        <v>0</v>
      </c>
      <c r="H43" s="8">
        <f t="shared" si="3"/>
        <v>0</v>
      </c>
    </row>
    <row r="44" spans="1:8" x14ac:dyDescent="0.3">
      <c r="A44" s="1">
        <v>3000</v>
      </c>
      <c r="B44" s="1" t="s">
        <v>46</v>
      </c>
      <c r="C44" s="15">
        <f>C43</f>
        <v>834281</v>
      </c>
      <c r="D44" s="5">
        <f t="shared" si="0"/>
        <v>685.29735501889263</v>
      </c>
      <c r="E44" s="15">
        <f>E43</f>
        <v>834281</v>
      </c>
      <c r="F44" s="5">
        <f t="shared" si="1"/>
        <v>685.29735501889263</v>
      </c>
      <c r="G44" s="15">
        <f t="shared" si="2"/>
        <v>0</v>
      </c>
      <c r="H44" s="14">
        <f t="shared" si="3"/>
        <v>0</v>
      </c>
    </row>
    <row r="45" spans="1:8" x14ac:dyDescent="0.3">
      <c r="A45">
        <v>5200</v>
      </c>
      <c r="B45" t="s">
        <v>331</v>
      </c>
      <c r="C45" s="4">
        <v>881218</v>
      </c>
      <c r="D45" s="4">
        <f t="shared" si="0"/>
        <v>723.85247248233941</v>
      </c>
      <c r="E45" s="4">
        <v>881218</v>
      </c>
      <c r="F45" s="28">
        <f t="shared" si="1"/>
        <v>723.85247248233941</v>
      </c>
      <c r="G45" s="29">
        <f t="shared" si="2"/>
        <v>0</v>
      </c>
      <c r="H45" s="30">
        <f t="shared" si="3"/>
        <v>0</v>
      </c>
    </row>
    <row r="46" spans="1:8" x14ac:dyDescent="0.3">
      <c r="B46" s="5" t="s">
        <v>57</v>
      </c>
      <c r="C46" s="15">
        <f>C45+C44</f>
        <v>1715499</v>
      </c>
      <c r="D46" s="5">
        <f t="shared" si="0"/>
        <v>1409.149827501232</v>
      </c>
      <c r="E46" s="15">
        <f>SUM(E44:E45)</f>
        <v>1715499</v>
      </c>
      <c r="F46" s="5">
        <f t="shared" si="1"/>
        <v>1409.149827501232</v>
      </c>
      <c r="G46" s="15">
        <f t="shared" si="2"/>
        <v>0</v>
      </c>
      <c r="H46" s="14">
        <f t="shared" si="3"/>
        <v>0</v>
      </c>
    </row>
    <row r="47" spans="1:8" x14ac:dyDescent="0.3">
      <c r="D47" s="4"/>
      <c r="F47" s="4"/>
      <c r="G47" s="11"/>
      <c r="H47" s="8"/>
    </row>
    <row r="48" spans="1:8" x14ac:dyDescent="0.3">
      <c r="A48" s="91" t="s">
        <v>297</v>
      </c>
      <c r="B48" s="91"/>
      <c r="C48" s="91"/>
      <c r="D48" s="91"/>
      <c r="E48" s="91"/>
      <c r="F48" s="91"/>
      <c r="G48" s="91"/>
      <c r="H48" s="91"/>
    </row>
    <row r="49" spans="1:8" x14ac:dyDescent="0.3">
      <c r="A49">
        <v>4500</v>
      </c>
      <c r="B49" s="43" t="s">
        <v>638</v>
      </c>
      <c r="C49" s="4">
        <v>1733544</v>
      </c>
      <c r="D49" s="4">
        <f t="shared" ref="D49" si="8">C49/$J$1</f>
        <v>1423.9724001971413</v>
      </c>
      <c r="E49" s="4">
        <v>1733544</v>
      </c>
      <c r="F49" s="4">
        <f t="shared" ref="F49" si="9">E49/$J$2</f>
        <v>1423.9724001971413</v>
      </c>
      <c r="G49" s="11">
        <f t="shared" ref="G49" si="10">F49-D49</f>
        <v>0</v>
      </c>
      <c r="H49" s="8">
        <f t="shared" ref="H49" si="11">G49/D49</f>
        <v>0</v>
      </c>
    </row>
    <row r="50" spans="1:8" x14ac:dyDescent="0.3">
      <c r="A50" s="1">
        <v>4000</v>
      </c>
      <c r="B50" s="1" t="s">
        <v>49</v>
      </c>
      <c r="C50" s="15">
        <f>C49</f>
        <v>1733544</v>
      </c>
      <c r="D50" s="5">
        <f t="shared" si="0"/>
        <v>1423.9724001971413</v>
      </c>
      <c r="E50" s="15">
        <f>E49</f>
        <v>1733544</v>
      </c>
      <c r="F50" s="5">
        <f t="shared" si="1"/>
        <v>1423.9724001971413</v>
      </c>
      <c r="G50" s="15">
        <f t="shared" si="2"/>
        <v>0</v>
      </c>
      <c r="H50" s="14">
        <f t="shared" si="3"/>
        <v>0</v>
      </c>
    </row>
    <row r="51" spans="1:8" x14ac:dyDescent="0.3">
      <c r="B51" s="1" t="s">
        <v>57</v>
      </c>
      <c r="C51" s="15">
        <f>C50</f>
        <v>1733544</v>
      </c>
      <c r="D51" s="5">
        <f t="shared" si="0"/>
        <v>1423.9724001971413</v>
      </c>
      <c r="E51" s="15">
        <f>E50</f>
        <v>1733544</v>
      </c>
      <c r="F51" s="5">
        <f t="shared" si="1"/>
        <v>1423.9724001971413</v>
      </c>
      <c r="G51" s="15">
        <f t="shared" si="2"/>
        <v>0</v>
      </c>
      <c r="H51" s="14">
        <f t="shared" si="3"/>
        <v>0</v>
      </c>
    </row>
    <row r="52" spans="1:8" x14ac:dyDescent="0.3">
      <c r="D52" s="4"/>
      <c r="F52" s="4"/>
      <c r="G52" s="11"/>
      <c r="H52" s="8"/>
    </row>
    <row r="53" spans="1:8" x14ac:dyDescent="0.3">
      <c r="A53" s="91" t="s">
        <v>640</v>
      </c>
      <c r="B53" s="91"/>
      <c r="C53" s="91"/>
      <c r="D53" s="91"/>
      <c r="E53" s="91"/>
      <c r="F53" s="91"/>
      <c r="G53" s="91"/>
      <c r="H53" s="91"/>
    </row>
    <row r="54" spans="1:8" x14ac:dyDescent="0.3">
      <c r="A54">
        <v>1920</v>
      </c>
      <c r="B54" t="s">
        <v>35</v>
      </c>
      <c r="C54" s="4">
        <v>10320</v>
      </c>
      <c r="D54" s="4">
        <f t="shared" si="0"/>
        <v>8.4770823065549532</v>
      </c>
      <c r="E54" s="4">
        <v>10000</v>
      </c>
      <c r="F54" s="4">
        <f t="shared" si="1"/>
        <v>8.2142270412354197</v>
      </c>
      <c r="G54" s="11">
        <f t="shared" si="2"/>
        <v>-0.26285526531953352</v>
      </c>
      <c r="H54" s="8">
        <f t="shared" si="3"/>
        <v>-3.1007751937984506E-2</v>
      </c>
    </row>
    <row r="55" spans="1:8" x14ac:dyDescent="0.3">
      <c r="A55" s="1">
        <v>1000</v>
      </c>
      <c r="B55" s="1" t="s">
        <v>330</v>
      </c>
      <c r="C55" s="15">
        <f>C54</f>
        <v>10320</v>
      </c>
      <c r="D55" s="5">
        <f t="shared" si="0"/>
        <v>8.4770823065549532</v>
      </c>
      <c r="E55" s="15">
        <f>E54</f>
        <v>10000</v>
      </c>
      <c r="F55" s="5">
        <f t="shared" si="1"/>
        <v>8.2142270412354197</v>
      </c>
      <c r="G55" s="15">
        <f t="shared" si="2"/>
        <v>-0.26285526531953352</v>
      </c>
      <c r="H55" s="14">
        <f t="shared" si="3"/>
        <v>-3.1007751937984506E-2</v>
      </c>
    </row>
    <row r="56" spans="1:8" x14ac:dyDescent="0.3">
      <c r="A56">
        <v>4700</v>
      </c>
      <c r="B56" t="s">
        <v>168</v>
      </c>
      <c r="C56" s="4">
        <v>5000</v>
      </c>
      <c r="D56" s="4">
        <f t="shared" si="0"/>
        <v>4.1071135206177098</v>
      </c>
      <c r="E56" s="4">
        <v>5000</v>
      </c>
      <c r="F56" s="4">
        <f t="shared" si="1"/>
        <v>4.1071135206177098</v>
      </c>
      <c r="G56" s="11">
        <f t="shared" si="2"/>
        <v>0</v>
      </c>
      <c r="H56" s="8">
        <f t="shared" si="3"/>
        <v>0</v>
      </c>
    </row>
    <row r="57" spans="1:8" x14ac:dyDescent="0.3">
      <c r="B57" s="1" t="s">
        <v>57</v>
      </c>
      <c r="C57" s="15">
        <f>SUM(C55:C56)</f>
        <v>15320</v>
      </c>
      <c r="D57" s="5">
        <f t="shared" si="0"/>
        <v>12.584195827172662</v>
      </c>
      <c r="E57" s="15">
        <f>SUM(E55:E56)</f>
        <v>15000</v>
      </c>
      <c r="F57" s="5">
        <f t="shared" si="1"/>
        <v>12.321340561853129</v>
      </c>
      <c r="G57" s="15">
        <f t="shared" si="2"/>
        <v>-0.26285526531953352</v>
      </c>
      <c r="H57" s="14">
        <f t="shared" si="3"/>
        <v>-2.0887728459530033E-2</v>
      </c>
    </row>
    <row r="58" spans="1:8" x14ac:dyDescent="0.3">
      <c r="D58" s="4"/>
      <c r="F58" s="4"/>
      <c r="G58" s="11"/>
      <c r="H58" s="8"/>
    </row>
    <row r="59" spans="1:8" x14ac:dyDescent="0.3">
      <c r="A59" s="91" t="s">
        <v>327</v>
      </c>
      <c r="B59" s="91"/>
      <c r="C59" s="91"/>
      <c r="D59" s="91"/>
      <c r="E59" s="91"/>
      <c r="F59" s="91"/>
      <c r="G59" s="91"/>
      <c r="H59" s="91"/>
    </row>
    <row r="60" spans="1:8" x14ac:dyDescent="0.3">
      <c r="B60" s="1" t="s">
        <v>57</v>
      </c>
      <c r="C60" s="4">
        <v>264</v>
      </c>
      <c r="D60" s="4">
        <f t="shared" si="0"/>
        <v>0.21685559388861506</v>
      </c>
      <c r="E60" s="4">
        <v>0</v>
      </c>
      <c r="F60" s="4">
        <f t="shared" si="1"/>
        <v>0</v>
      </c>
      <c r="G60" s="11">
        <f t="shared" si="2"/>
        <v>-0.21685559388861506</v>
      </c>
      <c r="H60" s="8">
        <f t="shared" si="3"/>
        <v>-1</v>
      </c>
    </row>
    <row r="61" spans="1:8" x14ac:dyDescent="0.3">
      <c r="B61" s="1"/>
      <c r="C61" s="4"/>
      <c r="D61" s="4"/>
      <c r="E61" s="4"/>
      <c r="F61" s="4"/>
      <c r="G61" s="11"/>
      <c r="H61" s="8"/>
    </row>
    <row r="62" spans="1:8" x14ac:dyDescent="0.3">
      <c r="A62" s="91" t="s">
        <v>311</v>
      </c>
      <c r="B62" s="91"/>
      <c r="C62" s="91"/>
      <c r="D62" s="91"/>
      <c r="E62" s="91"/>
      <c r="F62" s="91"/>
      <c r="G62" s="91"/>
      <c r="H62" s="91"/>
    </row>
    <row r="63" spans="1:8" x14ac:dyDescent="0.3">
      <c r="A63">
        <v>1620</v>
      </c>
      <c r="B63" t="s">
        <v>642</v>
      </c>
      <c r="C63" s="4">
        <v>82180</v>
      </c>
      <c r="D63" s="4">
        <f t="shared" ref="D63" si="12">C63/$J$1</f>
        <v>67.504517824872678</v>
      </c>
      <c r="E63" s="4">
        <v>78071</v>
      </c>
      <c r="F63" s="4">
        <f t="shared" ref="F63" si="13">E63/$J$2</f>
        <v>64.129291933629034</v>
      </c>
      <c r="G63" s="11">
        <f t="shared" ref="G63" si="14">F63-D63</f>
        <v>-3.3752258912436446</v>
      </c>
      <c r="H63" s="8">
        <f t="shared" ref="H63" si="15">G63/D63</f>
        <v>-5.0000000000000155E-2</v>
      </c>
    </row>
    <row r="64" spans="1:8" x14ac:dyDescent="0.3">
      <c r="A64" s="1">
        <v>1000</v>
      </c>
      <c r="B64" s="1" t="s">
        <v>330</v>
      </c>
      <c r="C64" s="15">
        <f>C63</f>
        <v>82180</v>
      </c>
      <c r="D64" s="5">
        <f t="shared" si="0"/>
        <v>67.504517824872678</v>
      </c>
      <c r="E64" s="15">
        <f>E63</f>
        <v>78071</v>
      </c>
      <c r="F64" s="5">
        <f t="shared" si="1"/>
        <v>64.129291933629034</v>
      </c>
      <c r="G64" s="15">
        <f t="shared" si="2"/>
        <v>-3.3752258912436446</v>
      </c>
      <c r="H64" s="14">
        <f t="shared" si="3"/>
        <v>-5.0000000000000155E-2</v>
      </c>
    </row>
    <row r="65" spans="1:8" x14ac:dyDescent="0.3">
      <c r="A65">
        <v>3200</v>
      </c>
      <c r="B65" s="2" t="s">
        <v>232</v>
      </c>
      <c r="C65" s="4">
        <v>832</v>
      </c>
      <c r="D65" s="4">
        <f t="shared" si="0"/>
        <v>0.68342368983078683</v>
      </c>
      <c r="E65" s="4">
        <v>791</v>
      </c>
      <c r="F65" s="4">
        <f t="shared" si="1"/>
        <v>0.6497453589617217</v>
      </c>
      <c r="G65" s="11">
        <f t="shared" si="2"/>
        <v>-3.3678330869065132E-2</v>
      </c>
      <c r="H65" s="8">
        <f t="shared" si="3"/>
        <v>-4.9278846153846027E-2</v>
      </c>
    </row>
    <row r="66" spans="1:8" x14ac:dyDescent="0.3">
      <c r="A66" s="1">
        <v>3000</v>
      </c>
      <c r="B66" s="1" t="s">
        <v>626</v>
      </c>
      <c r="C66" s="5">
        <f>C65</f>
        <v>832</v>
      </c>
      <c r="D66" s="5">
        <f t="shared" si="0"/>
        <v>0.68342368983078683</v>
      </c>
      <c r="E66" s="5">
        <f>E65</f>
        <v>791</v>
      </c>
      <c r="F66" s="5">
        <f t="shared" si="1"/>
        <v>0.6497453589617217</v>
      </c>
      <c r="G66" s="15">
        <f t="shared" si="2"/>
        <v>-3.3678330869065132E-2</v>
      </c>
      <c r="H66" s="14">
        <f t="shared" si="3"/>
        <v>-4.9278846153846027E-2</v>
      </c>
    </row>
    <row r="67" spans="1:8" x14ac:dyDescent="0.3">
      <c r="A67">
        <v>4500</v>
      </c>
      <c r="B67" t="s">
        <v>307</v>
      </c>
      <c r="C67" s="4">
        <v>225430</v>
      </c>
      <c r="D67" s="4">
        <f t="shared" si="0"/>
        <v>185.17332019057005</v>
      </c>
      <c r="E67" s="4">
        <v>214159</v>
      </c>
      <c r="F67" s="4">
        <f t="shared" si="1"/>
        <v>175.91506489239362</v>
      </c>
      <c r="G67" s="11">
        <f t="shared" si="2"/>
        <v>-9.2582552981764366</v>
      </c>
      <c r="H67" s="8">
        <f t="shared" si="3"/>
        <v>-4.999778201659049E-2</v>
      </c>
    </row>
    <row r="68" spans="1:8" x14ac:dyDescent="0.3">
      <c r="A68" s="1">
        <v>4000</v>
      </c>
      <c r="B68" s="1" t="s">
        <v>358</v>
      </c>
      <c r="C68" s="15">
        <f>C67</f>
        <v>225430</v>
      </c>
      <c r="D68" s="5">
        <f t="shared" si="0"/>
        <v>185.17332019057005</v>
      </c>
      <c r="E68" s="15">
        <f>E67</f>
        <v>214159</v>
      </c>
      <c r="F68" s="5">
        <f t="shared" si="1"/>
        <v>175.91506489239362</v>
      </c>
      <c r="G68" s="15">
        <f t="shared" si="2"/>
        <v>-9.2582552981764366</v>
      </c>
      <c r="H68" s="14">
        <f t="shared" si="3"/>
        <v>-4.999778201659049E-2</v>
      </c>
    </row>
    <row r="69" spans="1:8" x14ac:dyDescent="0.3">
      <c r="A69">
        <v>5200</v>
      </c>
      <c r="B69" t="s">
        <v>331</v>
      </c>
      <c r="C69" s="4">
        <v>135049</v>
      </c>
      <c r="D69" s="4">
        <f t="shared" ref="D69:D83" si="16">C69/$J$1</f>
        <v>110.93231476918021</v>
      </c>
      <c r="E69" s="4">
        <v>475006</v>
      </c>
      <c r="F69" s="4">
        <f t="shared" ref="F69:F83" si="17">E69/$J$2</f>
        <v>390.18071299490714</v>
      </c>
      <c r="G69" s="11">
        <f t="shared" ref="G69:G83" si="18">F69-D69</f>
        <v>279.24839822572693</v>
      </c>
      <c r="H69" s="8">
        <f t="shared" ref="H69:H83" si="19">G69/D69</f>
        <v>2.5172863182992842</v>
      </c>
    </row>
    <row r="70" spans="1:8" x14ac:dyDescent="0.3">
      <c r="B70" s="1" t="s">
        <v>57</v>
      </c>
      <c r="C70" s="15">
        <v>446531</v>
      </c>
      <c r="D70" s="5">
        <f t="shared" si="16"/>
        <v>366.79070149498932</v>
      </c>
      <c r="E70" s="5">
        <v>475006</v>
      </c>
      <c r="F70" s="5">
        <f t="shared" si="17"/>
        <v>390.18071299490714</v>
      </c>
      <c r="G70" s="5">
        <f t="shared" si="18"/>
        <v>23.390011499917819</v>
      </c>
      <c r="H70" s="14">
        <f t="shared" si="19"/>
        <v>6.3769368756032507E-2</v>
      </c>
    </row>
    <row r="71" spans="1:8" x14ac:dyDescent="0.3">
      <c r="D71" s="4"/>
      <c r="F71" s="4"/>
      <c r="G71" s="11"/>
      <c r="H71" s="8"/>
    </row>
    <row r="72" spans="1:8" x14ac:dyDescent="0.3">
      <c r="A72" s="91" t="s">
        <v>373</v>
      </c>
      <c r="B72" s="91"/>
      <c r="C72" s="91"/>
      <c r="D72" s="91"/>
      <c r="E72" s="91"/>
      <c r="F72" s="91"/>
      <c r="G72" s="91"/>
      <c r="H72" s="91"/>
    </row>
    <row r="73" spans="1:8" x14ac:dyDescent="0.3">
      <c r="A73">
        <v>1121</v>
      </c>
      <c r="B73" t="s">
        <v>643</v>
      </c>
      <c r="C73" s="4">
        <v>210000</v>
      </c>
      <c r="D73" s="4">
        <f t="shared" ref="D73:D74" si="20">C73/$J$1</f>
        <v>172.49876786594379</v>
      </c>
      <c r="E73" s="4">
        <v>210000</v>
      </c>
      <c r="F73" s="4">
        <f t="shared" ref="F73:F74" si="21">E73/$J$2</f>
        <v>172.49876786594379</v>
      </c>
      <c r="G73" s="11">
        <f t="shared" ref="G73:G74" si="22">F73-D73</f>
        <v>0</v>
      </c>
      <c r="H73" s="8">
        <f t="shared" ref="H73:H74" si="23">G73/D73</f>
        <v>0</v>
      </c>
    </row>
    <row r="74" spans="1:8" x14ac:dyDescent="0.3">
      <c r="A74">
        <v>1500</v>
      </c>
      <c r="B74" t="s">
        <v>257</v>
      </c>
      <c r="C74" s="4">
        <v>4500</v>
      </c>
      <c r="D74" s="4">
        <f t="shared" si="20"/>
        <v>3.6964021685559385</v>
      </c>
      <c r="E74" s="4">
        <v>0</v>
      </c>
      <c r="F74" s="4">
        <f t="shared" si="21"/>
        <v>0</v>
      </c>
      <c r="G74" s="11">
        <f t="shared" si="22"/>
        <v>-3.6964021685559385</v>
      </c>
      <c r="H74" s="8">
        <f t="shared" si="23"/>
        <v>-1</v>
      </c>
    </row>
    <row r="75" spans="1:8" x14ac:dyDescent="0.3">
      <c r="A75" s="1">
        <v>1000</v>
      </c>
      <c r="B75" s="1" t="s">
        <v>330</v>
      </c>
      <c r="C75" s="15">
        <f>SUM(C73:C74)</f>
        <v>214500</v>
      </c>
      <c r="D75" s="5">
        <f t="shared" si="16"/>
        <v>176.19517003449974</v>
      </c>
      <c r="E75" s="5">
        <f>SUM(E73:E74)</f>
        <v>210000</v>
      </c>
      <c r="F75" s="5">
        <f t="shared" si="17"/>
        <v>172.49876786594379</v>
      </c>
      <c r="G75" s="5">
        <f t="shared" si="18"/>
        <v>-3.6964021685559487</v>
      </c>
      <c r="H75" s="14">
        <f t="shared" si="19"/>
        <v>-2.0979020979021035E-2</v>
      </c>
    </row>
    <row r="76" spans="1:8" x14ac:dyDescent="0.3">
      <c r="A76">
        <v>5200</v>
      </c>
      <c r="B76" t="s">
        <v>331</v>
      </c>
      <c r="C76" s="4">
        <v>310000</v>
      </c>
      <c r="D76" s="4">
        <f t="shared" si="16"/>
        <v>254.641038278298</v>
      </c>
      <c r="E76" s="4">
        <v>300000</v>
      </c>
      <c r="F76" s="4">
        <f t="shared" si="17"/>
        <v>246.42681123706257</v>
      </c>
      <c r="G76" s="11">
        <f t="shared" si="18"/>
        <v>-8.2142270412354321</v>
      </c>
      <c r="H76" s="8">
        <f t="shared" si="19"/>
        <v>-3.225806451612908E-2</v>
      </c>
    </row>
    <row r="77" spans="1:8" x14ac:dyDescent="0.3">
      <c r="B77" s="1" t="s">
        <v>57</v>
      </c>
      <c r="C77" s="5">
        <v>1069058</v>
      </c>
      <c r="D77" s="5">
        <f t="shared" si="16"/>
        <v>878.14851322490551</v>
      </c>
      <c r="E77" s="5">
        <v>510000</v>
      </c>
      <c r="F77" s="5">
        <f t="shared" si="17"/>
        <v>418.92557910300638</v>
      </c>
      <c r="G77" s="15">
        <f t="shared" si="18"/>
        <v>-459.22293412189913</v>
      </c>
      <c r="H77" s="14">
        <f t="shared" si="19"/>
        <v>-0.52294449880174887</v>
      </c>
    </row>
    <row r="78" spans="1:8" x14ac:dyDescent="0.3">
      <c r="D78" s="4"/>
      <c r="F78" s="4"/>
      <c r="G78" s="11"/>
      <c r="H78" s="8"/>
    </row>
    <row r="79" spans="1:8" x14ac:dyDescent="0.3">
      <c r="A79" s="91" t="s">
        <v>263</v>
      </c>
      <c r="B79" s="91"/>
      <c r="C79" s="91"/>
      <c r="D79" s="91"/>
      <c r="E79" s="91"/>
      <c r="F79" s="91"/>
      <c r="G79" s="91"/>
      <c r="H79" s="91"/>
    </row>
    <row r="80" spans="1:8" x14ac:dyDescent="0.3">
      <c r="A80">
        <v>1500</v>
      </c>
      <c r="B80" t="s">
        <v>257</v>
      </c>
      <c r="C80" s="4">
        <v>2750</v>
      </c>
      <c r="D80" s="4">
        <f t="shared" si="16"/>
        <v>2.2589124363397404</v>
      </c>
      <c r="E80" s="4">
        <v>2750</v>
      </c>
      <c r="F80" s="4">
        <f t="shared" si="17"/>
        <v>2.2589124363397404</v>
      </c>
      <c r="G80" s="11">
        <f t="shared" si="18"/>
        <v>0</v>
      </c>
      <c r="H80" s="8">
        <f t="shared" si="19"/>
        <v>0</v>
      </c>
    </row>
    <row r="81" spans="1:8" x14ac:dyDescent="0.3">
      <c r="A81">
        <v>1990</v>
      </c>
      <c r="B81" t="s">
        <v>39</v>
      </c>
      <c r="C81" s="4">
        <v>8555</v>
      </c>
      <c r="D81" s="4">
        <f t="shared" si="16"/>
        <v>7.0272712337769008</v>
      </c>
      <c r="E81" s="4">
        <v>0</v>
      </c>
      <c r="F81" s="4">
        <f t="shared" si="17"/>
        <v>0</v>
      </c>
      <c r="G81" s="11">
        <f t="shared" si="18"/>
        <v>-7.0272712337769008</v>
      </c>
      <c r="H81" s="8">
        <f t="shared" si="19"/>
        <v>-1</v>
      </c>
    </row>
    <row r="82" spans="1:8" x14ac:dyDescent="0.3">
      <c r="A82" s="1">
        <v>1000</v>
      </c>
      <c r="B82" s="1" t="s">
        <v>40</v>
      </c>
      <c r="C82" s="15">
        <f>SUM(C80:C81)</f>
        <v>11305</v>
      </c>
      <c r="D82" s="5">
        <f t="shared" si="16"/>
        <v>9.2861836701166407</v>
      </c>
      <c r="E82" s="15">
        <f>SUM(E80:E81)</f>
        <v>2750</v>
      </c>
      <c r="F82" s="5">
        <f t="shared" si="17"/>
        <v>2.2589124363397404</v>
      </c>
      <c r="G82" s="15">
        <f t="shared" si="18"/>
        <v>-7.0272712337769008</v>
      </c>
      <c r="H82" s="14">
        <f t="shared" si="19"/>
        <v>-0.75674480318443171</v>
      </c>
    </row>
    <row r="83" spans="1:8" x14ac:dyDescent="0.3">
      <c r="B83" s="1" t="s">
        <v>57</v>
      </c>
      <c r="C83" s="15">
        <f>C82</f>
        <v>11305</v>
      </c>
      <c r="D83" s="5">
        <f t="shared" si="16"/>
        <v>9.2861836701166407</v>
      </c>
      <c r="E83" s="15">
        <f>E82</f>
        <v>2750</v>
      </c>
      <c r="F83" s="5">
        <f t="shared" si="17"/>
        <v>2.2589124363397404</v>
      </c>
      <c r="G83" s="15">
        <f t="shared" si="18"/>
        <v>-7.0272712337769008</v>
      </c>
      <c r="H83" s="14">
        <f t="shared" si="19"/>
        <v>-0.75674480318443171</v>
      </c>
    </row>
    <row r="84" spans="1:8" x14ac:dyDescent="0.3">
      <c r="D84" s="28"/>
      <c r="F84" s="4"/>
      <c r="G84" s="11"/>
      <c r="H84" s="8"/>
    </row>
    <row r="85" spans="1:8" x14ac:dyDescent="0.3">
      <c r="D85" s="28"/>
      <c r="F85" s="4"/>
      <c r="G85" s="11"/>
      <c r="H85" s="8"/>
    </row>
    <row r="86" spans="1:8" x14ac:dyDescent="0.3">
      <c r="B86" s="1" t="s">
        <v>630</v>
      </c>
      <c r="C86" s="15">
        <f>C82+C75+C64+C55+C8</f>
        <v>7556849</v>
      </c>
      <c r="D86" s="5">
        <f>C86/J1</f>
        <v>6207.3673402332834</v>
      </c>
      <c r="E86" s="15">
        <f>E82+E75+E64+E55+E8</f>
        <v>8442431</v>
      </c>
      <c r="F86" s="5">
        <f>E86/J2</f>
        <v>6934.8045013964183</v>
      </c>
      <c r="G86" s="15">
        <f>F86-D86</f>
        <v>727.43716116313499</v>
      </c>
      <c r="H86" s="14">
        <f>G86/D86</f>
        <v>0.11718932057528218</v>
      </c>
    </row>
    <row r="87" spans="1:8" x14ac:dyDescent="0.3">
      <c r="B87" s="1" t="s">
        <v>631</v>
      </c>
      <c r="C87" s="15">
        <f>C66+C44+C33+C28+C12+C38</f>
        <v>9561652</v>
      </c>
      <c r="D87" s="5">
        <f>C87/J1</f>
        <v>7854.158041728273</v>
      </c>
      <c r="E87" s="15">
        <f>E66+E44+E38+E28+E33+E12</f>
        <v>9005267</v>
      </c>
      <c r="F87" s="5">
        <f>E87/J2</f>
        <v>7397.1307704944957</v>
      </c>
      <c r="G87" s="15">
        <f>F87-D87</f>
        <v>-457.02727123377736</v>
      </c>
      <c r="H87" s="14">
        <f>G87/D87</f>
        <v>-5.8189212491732659E-2</v>
      </c>
    </row>
    <row r="88" spans="1:8" x14ac:dyDescent="0.3">
      <c r="B88" s="1" t="s">
        <v>632</v>
      </c>
      <c r="C88" s="15">
        <f>C68+C17+C50</f>
        <v>2022552</v>
      </c>
      <c r="D88" s="5">
        <f>C88/J1</f>
        <v>1661.370133070478</v>
      </c>
      <c r="E88" s="15">
        <f>E68+E17+E50</f>
        <v>2011281</v>
      </c>
      <c r="F88" s="5">
        <f>E88/J2</f>
        <v>1652.1118777723016</v>
      </c>
      <c r="G88" s="15">
        <f>F88-D88</f>
        <v>-9.2582552981764366</v>
      </c>
      <c r="H88" s="14">
        <f>G88/D88</f>
        <v>-5.5726626558921574E-3</v>
      </c>
    </row>
    <row r="89" spans="1:8" x14ac:dyDescent="0.3">
      <c r="B89" s="1" t="s">
        <v>633</v>
      </c>
      <c r="C89" s="15">
        <f>C83+C77+C70+C60+C57+C51+C46+C40+C34+C29+C24</f>
        <v>23707194</v>
      </c>
      <c r="D89" s="5">
        <f>C89/J1</f>
        <v>19473.627402661408</v>
      </c>
      <c r="E89" s="15">
        <f>E83+E77+E70+E60+E57+E51+E46+E40+E34+E29+E24</f>
        <v>23538874</v>
      </c>
      <c r="F89" s="5">
        <f>E89/J2</f>
        <v>19335.365533103333</v>
      </c>
      <c r="G89" s="15">
        <f>F89-D89</f>
        <v>-138.26186955807498</v>
      </c>
      <c r="H89" s="14">
        <f>G89/D89</f>
        <v>-7.0999545538793195E-3</v>
      </c>
    </row>
    <row r="90" spans="1:8" x14ac:dyDescent="0.3">
      <c r="D90" s="28"/>
      <c r="F90" s="4"/>
      <c r="G90" s="11"/>
      <c r="H90" s="8"/>
    </row>
    <row r="91" spans="1:8" x14ac:dyDescent="0.3">
      <c r="D91" s="28">
        <f>SUM(D86:D88)</f>
        <v>15722.895515032036</v>
      </c>
      <c r="F91" s="4"/>
      <c r="G91" s="11">
        <f>SUM(G86:G88)</f>
        <v>261.1516346311812</v>
      </c>
      <c r="H91" s="8">
        <f>G91/D91</f>
        <v>1.6609640023461613E-2</v>
      </c>
    </row>
    <row r="92" spans="1:8" x14ac:dyDescent="0.3">
      <c r="D92" s="28"/>
      <c r="F92" s="4"/>
      <c r="G92" s="11"/>
      <c r="H92" s="8"/>
    </row>
    <row r="93" spans="1:8" x14ac:dyDescent="0.3">
      <c r="D93" s="28"/>
      <c r="F93" s="4"/>
      <c r="G93" s="11"/>
      <c r="H93" s="8"/>
    </row>
    <row r="94" spans="1:8" x14ac:dyDescent="0.3">
      <c r="D94" s="28"/>
      <c r="F94" s="4"/>
      <c r="G94" s="11"/>
      <c r="H94" s="8"/>
    </row>
    <row r="95" spans="1:8" x14ac:dyDescent="0.3">
      <c r="D95" s="28"/>
      <c r="F95" s="4"/>
      <c r="G95" s="11"/>
      <c r="H95" s="8"/>
    </row>
    <row r="96" spans="1:8" x14ac:dyDescent="0.3">
      <c r="D96" s="28"/>
      <c r="F96" s="4"/>
      <c r="G96" s="11"/>
      <c r="H96" s="8"/>
    </row>
    <row r="97" spans="4:8" x14ac:dyDescent="0.3">
      <c r="D97" s="28"/>
      <c r="G97" s="11"/>
      <c r="H97" s="8"/>
    </row>
    <row r="98" spans="4:8" x14ac:dyDescent="0.3">
      <c r="D98" s="28"/>
      <c r="G98" s="11"/>
      <c r="H98" s="8"/>
    </row>
    <row r="99" spans="4:8" x14ac:dyDescent="0.3">
      <c r="D99" s="28"/>
      <c r="G99" s="11"/>
      <c r="H99" s="8"/>
    </row>
    <row r="100" spans="4:8" x14ac:dyDescent="0.3">
      <c r="D100" s="28"/>
      <c r="G100" s="11"/>
      <c r="H100" s="8"/>
    </row>
    <row r="101" spans="4:8" x14ac:dyDescent="0.3">
      <c r="D101" s="28"/>
      <c r="G101" s="11"/>
      <c r="H101" s="8"/>
    </row>
    <row r="102" spans="4:8" x14ac:dyDescent="0.3">
      <c r="D102" s="28"/>
      <c r="G102" s="11"/>
      <c r="H102" s="8"/>
    </row>
    <row r="103" spans="4:8" x14ac:dyDescent="0.3">
      <c r="D103" s="28"/>
      <c r="G103" s="11"/>
      <c r="H103" s="8"/>
    </row>
    <row r="104" spans="4:8" x14ac:dyDescent="0.3">
      <c r="D104" s="28"/>
      <c r="G104" s="11"/>
      <c r="H104" s="8"/>
    </row>
    <row r="105" spans="4:8" x14ac:dyDescent="0.3">
      <c r="D105" s="28"/>
      <c r="G105" s="11"/>
      <c r="H105" s="8"/>
    </row>
    <row r="106" spans="4:8" x14ac:dyDescent="0.3">
      <c r="D106" s="28"/>
      <c r="G106" s="11"/>
      <c r="H106" s="8"/>
    </row>
    <row r="107" spans="4:8" x14ac:dyDescent="0.3">
      <c r="D107" s="28"/>
      <c r="G107" s="11"/>
      <c r="H107" s="8"/>
    </row>
    <row r="108" spans="4:8" x14ac:dyDescent="0.3">
      <c r="D108" s="28"/>
      <c r="G108" s="11"/>
      <c r="H108" s="8"/>
    </row>
    <row r="109" spans="4:8" x14ac:dyDescent="0.3">
      <c r="D109" s="28"/>
    </row>
    <row r="110" spans="4:8" x14ac:dyDescent="0.3">
      <c r="D110" s="28"/>
    </row>
    <row r="111" spans="4:8" x14ac:dyDescent="0.3">
      <c r="D111" s="28"/>
    </row>
    <row r="112" spans="4:8" x14ac:dyDescent="0.3">
      <c r="D112" s="28"/>
    </row>
    <row r="113" spans="4:4" x14ac:dyDescent="0.3">
      <c r="D113" s="28"/>
    </row>
    <row r="114" spans="4:4" x14ac:dyDescent="0.3">
      <c r="D114" s="28"/>
    </row>
    <row r="115" spans="4:4" x14ac:dyDescent="0.3">
      <c r="D115" s="28"/>
    </row>
    <row r="116" spans="4:4" x14ac:dyDescent="0.3">
      <c r="D116" s="28"/>
    </row>
    <row r="117" spans="4:4" x14ac:dyDescent="0.3">
      <c r="D117" s="28"/>
    </row>
    <row r="118" spans="4:4" x14ac:dyDescent="0.3">
      <c r="D118" s="28"/>
    </row>
    <row r="119" spans="4:4" x14ac:dyDescent="0.3">
      <c r="D119" s="28"/>
    </row>
    <row r="120" spans="4:4" x14ac:dyDescent="0.3">
      <c r="D120" s="28"/>
    </row>
    <row r="121" spans="4:4" x14ac:dyDescent="0.3">
      <c r="D121" s="28"/>
    </row>
    <row r="122" spans="4:4" x14ac:dyDescent="0.3">
      <c r="D122" s="28"/>
    </row>
    <row r="123" spans="4:4" x14ac:dyDescent="0.3">
      <c r="D123" s="28"/>
    </row>
    <row r="124" spans="4:4" x14ac:dyDescent="0.3">
      <c r="D124" s="28"/>
    </row>
    <row r="125" spans="4:4" x14ac:dyDescent="0.3">
      <c r="D125" s="28"/>
    </row>
    <row r="126" spans="4:4" x14ac:dyDescent="0.3">
      <c r="D126" s="28"/>
    </row>
    <row r="127" spans="4:4" x14ac:dyDescent="0.3">
      <c r="D127" s="28"/>
    </row>
    <row r="128" spans="4:4" x14ac:dyDescent="0.3">
      <c r="D128" s="28"/>
    </row>
    <row r="129" spans="4:4" x14ac:dyDescent="0.3">
      <c r="D129" s="28"/>
    </row>
    <row r="130" spans="4:4" x14ac:dyDescent="0.3">
      <c r="D130" s="28"/>
    </row>
    <row r="131" spans="4:4" x14ac:dyDescent="0.3">
      <c r="D131" s="28"/>
    </row>
    <row r="132" spans="4:4" x14ac:dyDescent="0.3">
      <c r="D132" s="28"/>
    </row>
    <row r="133" spans="4:4" x14ac:dyDescent="0.3">
      <c r="D133" s="28"/>
    </row>
    <row r="134" spans="4:4" x14ac:dyDescent="0.3">
      <c r="D134" s="28"/>
    </row>
    <row r="135" spans="4:4" x14ac:dyDescent="0.3">
      <c r="D135" s="28"/>
    </row>
    <row r="136" spans="4:4" x14ac:dyDescent="0.3">
      <c r="D136" s="28"/>
    </row>
    <row r="137" spans="4:4" x14ac:dyDescent="0.3">
      <c r="D137" s="28"/>
    </row>
    <row r="138" spans="4:4" x14ac:dyDescent="0.3">
      <c r="D138" s="28"/>
    </row>
    <row r="139" spans="4:4" x14ac:dyDescent="0.3">
      <c r="D139" s="28"/>
    </row>
    <row r="140" spans="4:4" x14ac:dyDescent="0.3">
      <c r="D140" s="28"/>
    </row>
    <row r="141" spans="4:4" x14ac:dyDescent="0.3">
      <c r="D141" s="28"/>
    </row>
    <row r="142" spans="4:4" x14ac:dyDescent="0.3">
      <c r="D142" s="28"/>
    </row>
    <row r="143" spans="4:4" x14ac:dyDescent="0.3">
      <c r="D143" s="28"/>
    </row>
  </sheetData>
  <mergeCells count="10">
    <mergeCell ref="A59:H59"/>
    <mergeCell ref="A62:H62"/>
    <mergeCell ref="A72:H72"/>
    <mergeCell ref="A79:H79"/>
    <mergeCell ref="A26:H26"/>
    <mergeCell ref="A31:H31"/>
    <mergeCell ref="A36:H36"/>
    <mergeCell ref="A42:H42"/>
    <mergeCell ref="A48:H48"/>
    <mergeCell ref="A53:H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235B-72B1-4EBD-8862-467B8E705FDD}">
  <sheetPr>
    <tabColor theme="9" tint="0.59999389629810485"/>
  </sheetPr>
  <dimension ref="A1:L207"/>
  <sheetViews>
    <sheetView topLeftCell="A175" workbookViewId="0">
      <selection activeCell="C196" sqref="C196"/>
    </sheetView>
  </sheetViews>
  <sheetFormatPr defaultRowHeight="14.4" x14ac:dyDescent="0.3"/>
  <cols>
    <col min="2" max="2" width="30.44140625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5546875" bestFit="1" customWidth="1"/>
  </cols>
  <sheetData>
    <row r="1" spans="1:12" x14ac:dyDescent="0.3"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61</v>
      </c>
      <c r="H1" s="1" t="s">
        <v>62</v>
      </c>
      <c r="J1">
        <v>1217.4000000000001</v>
      </c>
      <c r="K1" t="s">
        <v>456</v>
      </c>
      <c r="L1" s="4">
        <v>8035</v>
      </c>
    </row>
    <row r="2" spans="1:12" x14ac:dyDescent="0.3">
      <c r="B2" s="2" t="s">
        <v>59</v>
      </c>
      <c r="C2" s="12"/>
      <c r="D2" s="12"/>
      <c r="E2" s="12"/>
      <c r="F2" s="12"/>
      <c r="G2" s="3"/>
      <c r="H2" s="1"/>
      <c r="J2">
        <v>1217.4000000000001</v>
      </c>
    </row>
    <row r="3" spans="1:12" x14ac:dyDescent="0.3">
      <c r="A3">
        <v>100</v>
      </c>
      <c r="B3" t="s">
        <v>60</v>
      </c>
      <c r="C3" s="4">
        <v>2567436</v>
      </c>
      <c r="D3" s="4">
        <f>C3/$J$1</f>
        <v>2108.95022178413</v>
      </c>
      <c r="E3" s="4">
        <v>2551691</v>
      </c>
      <c r="F3" s="4">
        <f>E3/$J$2</f>
        <v>2096.0169213077047</v>
      </c>
      <c r="G3" s="11">
        <f>F3-D3</f>
        <v>-12.933300476425302</v>
      </c>
      <c r="H3" s="8">
        <f>G3/D3</f>
        <v>-6.1325774040716747E-3</v>
      </c>
    </row>
    <row r="4" spans="1:12" x14ac:dyDescent="0.3">
      <c r="A4">
        <v>200</v>
      </c>
      <c r="B4" t="s">
        <v>63</v>
      </c>
      <c r="C4" s="4">
        <v>1278317</v>
      </c>
      <c r="D4" s="4">
        <f t="shared" ref="D4:D67" si="0">C4/$J$1</f>
        <v>1050.0386068670937</v>
      </c>
      <c r="E4" s="4">
        <v>1344639</v>
      </c>
      <c r="F4" s="4">
        <f t="shared" ref="F4:F67" si="1">E4/$J$2</f>
        <v>1104.5170034499752</v>
      </c>
      <c r="G4" s="11">
        <f t="shared" ref="G4:G67" si="2">F4-D4</f>
        <v>54.478396582881487</v>
      </c>
      <c r="H4" s="8">
        <f t="shared" ref="H4:H67" si="3">G4/D4</f>
        <v>5.1882279591055999E-2</v>
      </c>
    </row>
    <row r="5" spans="1:12" x14ac:dyDescent="0.3">
      <c r="A5">
        <v>500</v>
      </c>
      <c r="B5" t="s">
        <v>64</v>
      </c>
      <c r="C5" s="4">
        <v>264269</v>
      </c>
      <c r="D5" s="4">
        <f t="shared" si="0"/>
        <v>217.07655659602429</v>
      </c>
      <c r="E5" s="4">
        <v>264347</v>
      </c>
      <c r="F5" s="4">
        <f t="shared" si="1"/>
        <v>217.14062756694594</v>
      </c>
      <c r="G5" s="11">
        <f t="shared" si="2"/>
        <v>6.4070970921648041E-2</v>
      </c>
      <c r="H5" s="8">
        <f t="shared" si="3"/>
        <v>2.9515380161885933E-4</v>
      </c>
    </row>
    <row r="6" spans="1:12" x14ac:dyDescent="0.3">
      <c r="A6">
        <v>600</v>
      </c>
      <c r="B6" t="s">
        <v>65</v>
      </c>
      <c r="C6" s="4">
        <v>196399</v>
      </c>
      <c r="D6" s="4">
        <f t="shared" si="0"/>
        <v>161.32659766715952</v>
      </c>
      <c r="E6" s="4">
        <v>114521</v>
      </c>
      <c r="F6" s="4">
        <f t="shared" si="1"/>
        <v>94.070149498932139</v>
      </c>
      <c r="G6" s="11">
        <f t="shared" si="2"/>
        <v>-67.256448168227379</v>
      </c>
      <c r="H6" s="8">
        <f t="shared" si="3"/>
        <v>-0.41689621637584717</v>
      </c>
    </row>
    <row r="7" spans="1:12" x14ac:dyDescent="0.3">
      <c r="A7">
        <v>900</v>
      </c>
      <c r="B7" t="s">
        <v>96</v>
      </c>
      <c r="C7" s="4">
        <v>289</v>
      </c>
      <c r="D7" s="4">
        <f t="shared" si="0"/>
        <v>0.23739116149170361</v>
      </c>
      <c r="E7" s="4">
        <v>289</v>
      </c>
      <c r="F7" s="4">
        <f t="shared" si="1"/>
        <v>0.23739116149170361</v>
      </c>
      <c r="G7" s="11">
        <f t="shared" si="2"/>
        <v>0</v>
      </c>
      <c r="H7" s="8">
        <f t="shared" si="3"/>
        <v>0</v>
      </c>
    </row>
    <row r="8" spans="1:12" x14ac:dyDescent="0.3">
      <c r="A8" s="20"/>
      <c r="B8" s="21" t="s">
        <v>66</v>
      </c>
      <c r="C8" s="22">
        <f>SUM(C3:C7)</f>
        <v>4306710</v>
      </c>
      <c r="D8" s="5">
        <f t="shared" si="0"/>
        <v>3537.6293740758992</v>
      </c>
      <c r="E8" s="22">
        <f>SUM(E3:E7)</f>
        <v>4275487</v>
      </c>
      <c r="F8" s="5">
        <f t="shared" si="1"/>
        <v>3511.9820929850498</v>
      </c>
      <c r="G8" s="15">
        <f t="shared" si="2"/>
        <v>-25.647281090849447</v>
      </c>
      <c r="H8" s="14">
        <f t="shared" si="3"/>
        <v>-7.249849653215591E-3</v>
      </c>
    </row>
    <row r="9" spans="1:12" x14ac:dyDescent="0.3">
      <c r="A9" s="20"/>
      <c r="B9" s="21"/>
      <c r="C9" s="22"/>
      <c r="D9" s="4"/>
      <c r="E9" s="22"/>
      <c r="F9" s="4"/>
      <c r="G9" s="11"/>
      <c r="H9" s="8"/>
    </row>
    <row r="10" spans="1:12" x14ac:dyDescent="0.3">
      <c r="B10" s="1" t="s">
        <v>154</v>
      </c>
      <c r="C10" s="4"/>
      <c r="D10" s="4"/>
      <c r="E10" s="4"/>
      <c r="F10" s="4"/>
      <c r="G10" s="11"/>
      <c r="H10" s="8"/>
    </row>
    <row r="11" spans="1:12" x14ac:dyDescent="0.3">
      <c r="A11">
        <v>100</v>
      </c>
      <c r="B11" t="s">
        <v>60</v>
      </c>
      <c r="C11" s="4">
        <v>157436</v>
      </c>
      <c r="D11" s="4">
        <f t="shared" si="0"/>
        <v>129.32150484639394</v>
      </c>
      <c r="E11" s="4">
        <v>240941</v>
      </c>
      <c r="F11" s="4">
        <f t="shared" si="1"/>
        <v>197.91440775423033</v>
      </c>
      <c r="G11" s="11">
        <f t="shared" si="2"/>
        <v>68.59290290783639</v>
      </c>
      <c r="H11" s="8">
        <f t="shared" si="3"/>
        <v>0.53040600625015899</v>
      </c>
    </row>
    <row r="12" spans="1:12" x14ac:dyDescent="0.3">
      <c r="A12">
        <v>200</v>
      </c>
      <c r="B12" s="2" t="s">
        <v>63</v>
      </c>
      <c r="C12" s="4">
        <v>75430</v>
      </c>
      <c r="D12" s="4">
        <f t="shared" si="0"/>
        <v>61.95991457203877</v>
      </c>
      <c r="E12" s="4">
        <v>123391</v>
      </c>
      <c r="F12" s="4">
        <f t="shared" si="1"/>
        <v>101.35616888450797</v>
      </c>
      <c r="G12" s="11">
        <f t="shared" si="2"/>
        <v>39.396254312469196</v>
      </c>
      <c r="H12" s="8">
        <f t="shared" si="3"/>
        <v>0.63583454858809496</v>
      </c>
    </row>
    <row r="13" spans="1:12" x14ac:dyDescent="0.3">
      <c r="A13">
        <v>600</v>
      </c>
      <c r="B13" t="s">
        <v>65</v>
      </c>
      <c r="C13" s="4">
        <v>25894</v>
      </c>
      <c r="D13" s="4">
        <f t="shared" si="0"/>
        <v>21.269919500574993</v>
      </c>
      <c r="E13" s="4">
        <v>20069</v>
      </c>
      <c r="F13" s="4">
        <f t="shared" si="1"/>
        <v>16.485132249055361</v>
      </c>
      <c r="G13" s="11">
        <f t="shared" si="2"/>
        <v>-4.7847872515196315</v>
      </c>
      <c r="H13" s="8">
        <f t="shared" si="3"/>
        <v>-0.22495558816714298</v>
      </c>
    </row>
    <row r="14" spans="1:12" x14ac:dyDescent="0.3">
      <c r="B14" s="1" t="s">
        <v>68</v>
      </c>
      <c r="C14" s="5">
        <f>SUM(C11:C13)</f>
        <v>258760</v>
      </c>
      <c r="D14" s="5">
        <f t="shared" si="0"/>
        <v>212.55133891900772</v>
      </c>
      <c r="E14" s="5">
        <f>SUM(E11:E13)</f>
        <v>384401</v>
      </c>
      <c r="F14" s="5">
        <f t="shared" si="1"/>
        <v>315.75570888779362</v>
      </c>
      <c r="G14" s="15">
        <f t="shared" si="2"/>
        <v>103.2043699687859</v>
      </c>
      <c r="H14" s="14">
        <f t="shared" si="3"/>
        <v>0.48555031689596517</v>
      </c>
    </row>
    <row r="15" spans="1:12" x14ac:dyDescent="0.3">
      <c r="C15" s="4"/>
      <c r="D15" s="4"/>
      <c r="E15" s="4"/>
      <c r="F15" s="4"/>
      <c r="G15" s="11"/>
      <c r="H15" s="8"/>
    </row>
    <row r="16" spans="1:12" x14ac:dyDescent="0.3">
      <c r="B16" s="1" t="s">
        <v>155</v>
      </c>
      <c r="C16" s="4"/>
      <c r="D16" s="4"/>
      <c r="E16" s="4"/>
      <c r="F16" s="4"/>
      <c r="G16" s="11"/>
      <c r="H16" s="8"/>
    </row>
    <row r="17" spans="1:8" x14ac:dyDescent="0.3">
      <c r="A17">
        <v>200</v>
      </c>
      <c r="B17" s="2" t="s">
        <v>63</v>
      </c>
      <c r="C17" s="4">
        <v>2205</v>
      </c>
      <c r="D17" s="4">
        <f t="shared" si="0"/>
        <v>1.8112370625924099</v>
      </c>
      <c r="E17" s="4">
        <v>0</v>
      </c>
      <c r="F17" s="4">
        <f t="shared" si="1"/>
        <v>0</v>
      </c>
      <c r="G17" s="11">
        <f t="shared" si="2"/>
        <v>-1.8112370625924099</v>
      </c>
      <c r="H17" s="8">
        <f t="shared" si="3"/>
        <v>-1</v>
      </c>
    </row>
    <row r="18" spans="1:8" x14ac:dyDescent="0.3">
      <c r="B18" s="1" t="s">
        <v>156</v>
      </c>
      <c r="C18" s="5">
        <f>SUM(C17:C17)</f>
        <v>2205</v>
      </c>
      <c r="D18" s="5">
        <f t="shared" si="0"/>
        <v>1.8112370625924099</v>
      </c>
      <c r="E18" s="5">
        <f>SUM(E17:E17)</f>
        <v>0</v>
      </c>
      <c r="F18" s="5">
        <f t="shared" si="1"/>
        <v>0</v>
      </c>
      <c r="G18" s="15">
        <f t="shared" si="2"/>
        <v>-1.8112370625924099</v>
      </c>
      <c r="H18" s="14">
        <f t="shared" si="3"/>
        <v>-1</v>
      </c>
    </row>
    <row r="19" spans="1:8" x14ac:dyDescent="0.3">
      <c r="C19" s="5"/>
      <c r="D19" s="4"/>
      <c r="E19" s="5"/>
      <c r="F19" s="4"/>
      <c r="G19" s="11"/>
      <c r="H19" s="8"/>
    </row>
    <row r="20" spans="1:8" x14ac:dyDescent="0.3">
      <c r="B20" s="1" t="s">
        <v>76</v>
      </c>
      <c r="C20" s="4"/>
      <c r="D20" s="4"/>
      <c r="E20" s="4"/>
      <c r="F20" s="4"/>
      <c r="G20" s="11"/>
      <c r="H20" s="8"/>
    </row>
    <row r="21" spans="1:8" x14ac:dyDescent="0.3">
      <c r="A21">
        <v>100</v>
      </c>
      <c r="B21" t="s">
        <v>60</v>
      </c>
      <c r="C21" s="4">
        <v>73927</v>
      </c>
      <c r="D21" s="4">
        <f t="shared" si="0"/>
        <v>60.725316247741084</v>
      </c>
      <c r="E21" s="4">
        <v>76146</v>
      </c>
      <c r="F21" s="4">
        <f t="shared" si="1"/>
        <v>62.548053228191222</v>
      </c>
      <c r="G21" s="11">
        <f t="shared" si="2"/>
        <v>1.8227369804501379</v>
      </c>
      <c r="H21" s="8">
        <f t="shared" si="3"/>
        <v>3.0016096960515076E-2</v>
      </c>
    </row>
    <row r="22" spans="1:8" x14ac:dyDescent="0.3">
      <c r="A22">
        <v>200</v>
      </c>
      <c r="B22" s="2" t="s">
        <v>63</v>
      </c>
      <c r="C22" s="4">
        <v>5071</v>
      </c>
      <c r="D22" s="4">
        <f t="shared" si="0"/>
        <v>4.1654345326104814</v>
      </c>
      <c r="E22" s="4">
        <v>5227</v>
      </c>
      <c r="F22" s="4">
        <f t="shared" si="1"/>
        <v>4.2935764744537535</v>
      </c>
      <c r="G22" s="11">
        <f t="shared" si="2"/>
        <v>0.1281419418432721</v>
      </c>
      <c r="H22" s="8">
        <f t="shared" si="3"/>
        <v>3.0763163084204192E-2</v>
      </c>
    </row>
    <row r="23" spans="1:8" x14ac:dyDescent="0.3">
      <c r="A23">
        <v>500</v>
      </c>
      <c r="B23" s="2" t="s">
        <v>64</v>
      </c>
      <c r="C23" s="4">
        <v>8658</v>
      </c>
      <c r="D23" s="4">
        <f t="shared" si="0"/>
        <v>7.111877772301626</v>
      </c>
      <c r="E23" s="4">
        <v>8658</v>
      </c>
      <c r="F23" s="4">
        <f t="shared" si="1"/>
        <v>7.111877772301626</v>
      </c>
      <c r="G23" s="11">
        <f t="shared" si="2"/>
        <v>0</v>
      </c>
      <c r="H23" s="8">
        <f t="shared" si="3"/>
        <v>0</v>
      </c>
    </row>
    <row r="24" spans="1:8" x14ac:dyDescent="0.3">
      <c r="A24">
        <v>600</v>
      </c>
      <c r="B24" t="s">
        <v>65</v>
      </c>
      <c r="C24" s="4">
        <v>15194</v>
      </c>
      <c r="D24" s="4">
        <f t="shared" si="0"/>
        <v>12.480696566453096</v>
      </c>
      <c r="E24" s="4">
        <v>5859</v>
      </c>
      <c r="F24" s="4">
        <f t="shared" si="1"/>
        <v>4.8127156234598321</v>
      </c>
      <c r="G24" s="11">
        <f t="shared" si="2"/>
        <v>-7.6679809429932639</v>
      </c>
      <c r="H24" s="8">
        <f t="shared" si="3"/>
        <v>-0.61438725812820849</v>
      </c>
    </row>
    <row r="25" spans="1:8" x14ac:dyDescent="0.3">
      <c r="A25">
        <v>800</v>
      </c>
      <c r="B25" t="s">
        <v>96</v>
      </c>
      <c r="C25" s="4">
        <v>320</v>
      </c>
      <c r="D25" s="4">
        <f t="shared" si="0"/>
        <v>0.2628552653195334</v>
      </c>
      <c r="E25" s="4">
        <v>320</v>
      </c>
      <c r="F25" s="4">
        <f t="shared" si="1"/>
        <v>0.2628552653195334</v>
      </c>
      <c r="G25" s="11">
        <f t="shared" si="2"/>
        <v>0</v>
      </c>
      <c r="H25" s="8">
        <f t="shared" si="3"/>
        <v>0</v>
      </c>
    </row>
    <row r="26" spans="1:8" x14ac:dyDescent="0.3">
      <c r="B26" t="s">
        <v>157</v>
      </c>
      <c r="C26" s="4"/>
      <c r="D26" s="4"/>
      <c r="E26" s="4"/>
      <c r="F26" s="4"/>
      <c r="G26" s="11"/>
      <c r="H26" s="8"/>
    </row>
    <row r="27" spans="1:8" x14ac:dyDescent="0.3">
      <c r="A27">
        <v>100</v>
      </c>
      <c r="B27" t="s">
        <v>60</v>
      </c>
      <c r="C27" s="4">
        <v>7593</v>
      </c>
      <c r="D27" s="4">
        <f t="shared" si="0"/>
        <v>6.2370625924100533</v>
      </c>
      <c r="E27" s="4">
        <v>8330</v>
      </c>
      <c r="F27" s="4">
        <f t="shared" si="1"/>
        <v>6.842451125349104</v>
      </c>
      <c r="G27" s="11">
        <f t="shared" si="2"/>
        <v>0.60538853293905071</v>
      </c>
      <c r="H27" s="8">
        <f t="shared" si="3"/>
        <v>9.706308441986046E-2</v>
      </c>
    </row>
    <row r="28" spans="1:8" x14ac:dyDescent="0.3">
      <c r="A28">
        <v>200</v>
      </c>
      <c r="B28" s="2" t="s">
        <v>63</v>
      </c>
      <c r="C28" s="4">
        <v>769</v>
      </c>
      <c r="D28" s="4">
        <f t="shared" si="0"/>
        <v>0.63167405947100375</v>
      </c>
      <c r="E28" s="4">
        <v>795</v>
      </c>
      <c r="F28" s="4">
        <f t="shared" si="1"/>
        <v>0.6530310497782158</v>
      </c>
      <c r="G28" s="11">
        <f t="shared" si="2"/>
        <v>2.1356990307212054E-2</v>
      </c>
      <c r="H28" s="8">
        <f t="shared" si="3"/>
        <v>3.3810143042912813E-2</v>
      </c>
    </row>
    <row r="29" spans="1:8" x14ac:dyDescent="0.3">
      <c r="A29">
        <v>900</v>
      </c>
      <c r="B29" t="s">
        <v>158</v>
      </c>
      <c r="C29" s="4">
        <v>1447</v>
      </c>
      <c r="D29" s="4">
        <f t="shared" si="0"/>
        <v>1.1885986528667651</v>
      </c>
      <c r="E29" s="4">
        <v>1569</v>
      </c>
      <c r="F29" s="4">
        <f t="shared" si="1"/>
        <v>1.2888122227698373</v>
      </c>
      <c r="G29" s="11">
        <f t="shared" si="2"/>
        <v>0.10021356990307217</v>
      </c>
      <c r="H29" s="8">
        <f t="shared" si="3"/>
        <v>8.4312370421561908E-2</v>
      </c>
    </row>
    <row r="30" spans="1:8" x14ac:dyDescent="0.3">
      <c r="B30" s="1" t="s">
        <v>78</v>
      </c>
      <c r="C30" s="5">
        <f>SUM(C21:C29)</f>
        <v>112979</v>
      </c>
      <c r="D30" s="5">
        <f t="shared" si="0"/>
        <v>92.803515689173636</v>
      </c>
      <c r="E30" s="5">
        <f>SUM(E21:E29)</f>
        <v>106904</v>
      </c>
      <c r="F30" s="5">
        <f t="shared" si="1"/>
        <v>87.813372761623128</v>
      </c>
      <c r="G30" s="15">
        <f t="shared" si="2"/>
        <v>-4.990142927550508</v>
      </c>
      <c r="H30" s="14">
        <f t="shared" si="3"/>
        <v>-5.3771054797794184E-2</v>
      </c>
    </row>
    <row r="31" spans="1:8" x14ac:dyDescent="0.3">
      <c r="B31" s="1"/>
      <c r="C31" s="5"/>
      <c r="D31" s="4"/>
      <c r="E31" s="5"/>
      <c r="F31" s="4"/>
      <c r="G31" s="11"/>
      <c r="H31" s="8"/>
    </row>
    <row r="32" spans="1:8" x14ac:dyDescent="0.3">
      <c r="B32" s="1" t="s">
        <v>159</v>
      </c>
      <c r="C32" s="4"/>
      <c r="D32" s="4"/>
      <c r="E32" s="4"/>
      <c r="F32" s="4"/>
      <c r="G32" s="11"/>
      <c r="H32" s="8"/>
    </row>
    <row r="33" spans="1:8" x14ac:dyDescent="0.3">
      <c r="A33">
        <v>100</v>
      </c>
      <c r="B33" t="s">
        <v>60</v>
      </c>
      <c r="C33" s="4">
        <v>138734</v>
      </c>
      <c r="D33" s="4">
        <f t="shared" si="0"/>
        <v>113.95925743387546</v>
      </c>
      <c r="E33" s="4">
        <v>142897</v>
      </c>
      <c r="F33" s="4">
        <f t="shared" si="1"/>
        <v>117.37884015114177</v>
      </c>
      <c r="G33" s="11">
        <f t="shared" si="2"/>
        <v>3.4195827172663087</v>
      </c>
      <c r="H33" s="8">
        <f t="shared" si="3"/>
        <v>3.0007063877636374E-2</v>
      </c>
    </row>
    <row r="34" spans="1:8" x14ac:dyDescent="0.3">
      <c r="A34">
        <v>200</v>
      </c>
      <c r="B34" s="2" t="s">
        <v>63</v>
      </c>
      <c r="C34" s="4">
        <v>9830</v>
      </c>
      <c r="D34" s="4">
        <f t="shared" si="0"/>
        <v>8.0745851815344167</v>
      </c>
      <c r="E34" s="4">
        <v>10129</v>
      </c>
      <c r="F34" s="4">
        <f t="shared" si="1"/>
        <v>8.3201905700673553</v>
      </c>
      <c r="G34" s="11">
        <f t="shared" si="2"/>
        <v>0.24560538853293856</v>
      </c>
      <c r="H34" s="8">
        <f t="shared" si="3"/>
        <v>3.0417090539165761E-2</v>
      </c>
    </row>
    <row r="35" spans="1:8" x14ac:dyDescent="0.3">
      <c r="A35">
        <v>500</v>
      </c>
      <c r="B35" s="2" t="s">
        <v>64</v>
      </c>
      <c r="C35" s="4">
        <v>61874</v>
      </c>
      <c r="D35" s="4">
        <f t="shared" si="0"/>
        <v>50.824708394940032</v>
      </c>
      <c r="E35" s="4">
        <v>61874</v>
      </c>
      <c r="F35" s="4">
        <f t="shared" si="1"/>
        <v>50.824708394940032</v>
      </c>
      <c r="G35" s="11">
        <f t="shared" si="2"/>
        <v>0</v>
      </c>
      <c r="H35" s="8">
        <f t="shared" si="3"/>
        <v>0</v>
      </c>
    </row>
    <row r="36" spans="1:8" x14ac:dyDescent="0.3">
      <c r="A36">
        <v>600</v>
      </c>
      <c r="B36" t="s">
        <v>65</v>
      </c>
      <c r="C36" s="4">
        <v>17200</v>
      </c>
      <c r="D36" s="4">
        <f t="shared" si="0"/>
        <v>14.12847051092492</v>
      </c>
      <c r="E36" s="4">
        <v>12002</v>
      </c>
      <c r="F36" s="4">
        <f t="shared" si="1"/>
        <v>9.8587152948907502</v>
      </c>
      <c r="G36" s="11">
        <f t="shared" si="2"/>
        <v>-4.2697552160341701</v>
      </c>
      <c r="H36" s="8">
        <f t="shared" si="3"/>
        <v>-0.30220930232558135</v>
      </c>
    </row>
    <row r="37" spans="1:8" x14ac:dyDescent="0.3">
      <c r="A37">
        <v>900</v>
      </c>
      <c r="B37" t="s">
        <v>158</v>
      </c>
      <c r="C37" s="4">
        <v>1900</v>
      </c>
      <c r="D37" s="4">
        <f t="shared" si="0"/>
        <v>1.5607031378347296</v>
      </c>
      <c r="E37" s="4">
        <v>2180</v>
      </c>
      <c r="F37" s="4">
        <f t="shared" si="1"/>
        <v>1.7907014949893214</v>
      </c>
      <c r="G37" s="11">
        <f t="shared" si="2"/>
        <v>0.22999835715459183</v>
      </c>
      <c r="H37" s="8">
        <f t="shared" si="3"/>
        <v>0.14736842105263165</v>
      </c>
    </row>
    <row r="38" spans="1:8" x14ac:dyDescent="0.3">
      <c r="B38" t="s">
        <v>157</v>
      </c>
      <c r="C38" s="4"/>
      <c r="D38" s="4"/>
      <c r="E38" s="4"/>
      <c r="F38" s="4"/>
      <c r="G38" s="11"/>
      <c r="H38" s="8"/>
    </row>
    <row r="39" spans="1:8" x14ac:dyDescent="0.3">
      <c r="A39">
        <v>100</v>
      </c>
      <c r="B39" t="s">
        <v>60</v>
      </c>
      <c r="C39" s="4">
        <v>35076</v>
      </c>
      <c r="D39" s="4">
        <f t="shared" si="0"/>
        <v>28.812222769837355</v>
      </c>
      <c r="E39" s="4">
        <v>36129</v>
      </c>
      <c r="F39" s="4">
        <f t="shared" si="1"/>
        <v>29.677180877279447</v>
      </c>
      <c r="G39" s="11">
        <f t="shared" si="2"/>
        <v>0.86495810744209223</v>
      </c>
      <c r="H39" s="8">
        <f t="shared" si="3"/>
        <v>3.0020526855969985E-2</v>
      </c>
    </row>
    <row r="40" spans="1:8" x14ac:dyDescent="0.3">
      <c r="A40">
        <v>200</v>
      </c>
      <c r="B40" s="2" t="s">
        <v>63</v>
      </c>
      <c r="C40" s="4">
        <v>3492</v>
      </c>
      <c r="D40" s="4">
        <f t="shared" si="0"/>
        <v>2.8684080827994083</v>
      </c>
      <c r="E40" s="4">
        <v>3600</v>
      </c>
      <c r="F40" s="4">
        <f t="shared" si="1"/>
        <v>2.9571217348447507</v>
      </c>
      <c r="G40" s="11">
        <f t="shared" si="2"/>
        <v>8.8713652045342428E-2</v>
      </c>
      <c r="H40" s="8">
        <f t="shared" si="3"/>
        <v>3.0927835051546358E-2</v>
      </c>
    </row>
    <row r="41" spans="1:8" x14ac:dyDescent="0.3">
      <c r="A41">
        <v>900</v>
      </c>
      <c r="B41" t="s">
        <v>158</v>
      </c>
      <c r="C41" s="4">
        <v>6561</v>
      </c>
      <c r="D41" s="4">
        <f t="shared" si="0"/>
        <v>5.3893543617545587</v>
      </c>
      <c r="E41" s="4">
        <v>6561</v>
      </c>
      <c r="F41" s="4">
        <f t="shared" si="1"/>
        <v>5.3893543617545587</v>
      </c>
      <c r="G41" s="11">
        <f t="shared" si="2"/>
        <v>0</v>
      </c>
      <c r="H41" s="8">
        <f t="shared" si="3"/>
        <v>0</v>
      </c>
    </row>
    <row r="42" spans="1:8" x14ac:dyDescent="0.3">
      <c r="B42" s="1" t="s">
        <v>160</v>
      </c>
      <c r="C42" s="5">
        <f>SUM(C33:C41)</f>
        <v>274667</v>
      </c>
      <c r="D42" s="4">
        <f t="shared" si="0"/>
        <v>225.6177098735009</v>
      </c>
      <c r="E42" s="5">
        <f>SUM(E33:E41)</f>
        <v>275372</v>
      </c>
      <c r="F42" s="4">
        <f t="shared" si="1"/>
        <v>226.19681287990798</v>
      </c>
      <c r="G42" s="11">
        <f t="shared" si="2"/>
        <v>0.57910300640708101</v>
      </c>
      <c r="H42" s="8">
        <f t="shared" si="3"/>
        <v>2.5667444578343244E-3</v>
      </c>
    </row>
    <row r="43" spans="1:8" x14ac:dyDescent="0.3">
      <c r="C43" s="4"/>
      <c r="D43" s="4"/>
      <c r="E43" s="4"/>
      <c r="F43" s="4"/>
      <c r="G43" s="11"/>
      <c r="H43" s="8"/>
    </row>
    <row r="44" spans="1:8" s="32" customFormat="1" x14ac:dyDescent="0.3">
      <c r="B44" s="35" t="s">
        <v>162</v>
      </c>
      <c r="C44" s="18"/>
      <c r="D44" s="4"/>
      <c r="E44" s="18"/>
      <c r="F44" s="4"/>
      <c r="G44" s="11"/>
      <c r="H44" s="8"/>
    </row>
    <row r="45" spans="1:8" s="32" customFormat="1" x14ac:dyDescent="0.3">
      <c r="A45" s="32">
        <v>500</v>
      </c>
      <c r="B45" s="32" t="s">
        <v>64</v>
      </c>
      <c r="C45" s="18">
        <v>3635</v>
      </c>
      <c r="D45" s="4">
        <f t="shared" si="0"/>
        <v>2.9858715294890747</v>
      </c>
      <c r="E45" s="18">
        <v>4483</v>
      </c>
      <c r="F45" s="4">
        <f t="shared" si="1"/>
        <v>3.6824379825858382</v>
      </c>
      <c r="G45" s="11">
        <f t="shared" si="2"/>
        <v>0.69656645309676346</v>
      </c>
      <c r="H45" s="8">
        <f t="shared" si="3"/>
        <v>0.23328748280605224</v>
      </c>
    </row>
    <row r="46" spans="1:8" s="32" customFormat="1" x14ac:dyDescent="0.3">
      <c r="A46" s="32">
        <v>600</v>
      </c>
      <c r="B46" s="32" t="s">
        <v>65</v>
      </c>
      <c r="C46" s="32">
        <v>1549</v>
      </c>
      <c r="D46" s="4">
        <f t="shared" si="0"/>
        <v>1.2723837686873665</v>
      </c>
      <c r="E46" s="32">
        <v>1549</v>
      </c>
      <c r="F46" s="4">
        <f t="shared" si="1"/>
        <v>1.2723837686873665</v>
      </c>
      <c r="G46" s="11">
        <f t="shared" si="2"/>
        <v>0</v>
      </c>
      <c r="H46" s="8">
        <f t="shared" si="3"/>
        <v>0</v>
      </c>
    </row>
    <row r="47" spans="1:8" s="32" customFormat="1" x14ac:dyDescent="0.3">
      <c r="B47" s="35" t="s">
        <v>163</v>
      </c>
      <c r="C47" s="17">
        <f>SUM(C45:C46)</f>
        <v>5184</v>
      </c>
      <c r="D47" s="5">
        <f t="shared" si="0"/>
        <v>4.258255298176441</v>
      </c>
      <c r="E47" s="17">
        <f>SUM(E45:E46)</f>
        <v>6032</v>
      </c>
      <c r="F47" s="5">
        <f t="shared" si="1"/>
        <v>4.9548217512732045</v>
      </c>
      <c r="G47" s="15">
        <f t="shared" si="2"/>
        <v>0.69656645309676346</v>
      </c>
      <c r="H47" s="14">
        <f t="shared" si="3"/>
        <v>0.16358024691358025</v>
      </c>
    </row>
    <row r="48" spans="1:8" x14ac:dyDescent="0.3">
      <c r="C48" s="4"/>
      <c r="D48" s="4"/>
      <c r="E48" s="4"/>
      <c r="F48" s="4"/>
      <c r="G48" s="11"/>
      <c r="H48" s="8"/>
    </row>
    <row r="49" spans="1:8" x14ac:dyDescent="0.3">
      <c r="B49" s="1" t="s">
        <v>81</v>
      </c>
      <c r="C49" s="4"/>
      <c r="D49" s="4"/>
      <c r="E49" s="4"/>
      <c r="F49" s="4"/>
      <c r="G49" s="11"/>
      <c r="H49" s="8"/>
    </row>
    <row r="50" spans="1:8" x14ac:dyDescent="0.3">
      <c r="A50">
        <v>100</v>
      </c>
      <c r="B50" t="s">
        <v>60</v>
      </c>
      <c r="C50" s="4">
        <v>107557</v>
      </c>
      <c r="D50" s="4">
        <f t="shared" si="0"/>
        <v>88.349761787415801</v>
      </c>
      <c r="E50" s="4">
        <v>83183</v>
      </c>
      <c r="F50" s="4">
        <f t="shared" si="1"/>
        <v>68.32840479710859</v>
      </c>
      <c r="G50" s="11">
        <f t="shared" si="2"/>
        <v>-20.021356990307211</v>
      </c>
      <c r="H50" s="8">
        <f t="shared" si="3"/>
        <v>-0.22661472521546713</v>
      </c>
    </row>
    <row r="51" spans="1:8" x14ac:dyDescent="0.3">
      <c r="A51">
        <v>200</v>
      </c>
      <c r="B51" s="2" t="s">
        <v>63</v>
      </c>
      <c r="C51" s="4">
        <v>51668</v>
      </c>
      <c r="D51" s="4">
        <f t="shared" si="0"/>
        <v>42.441268276655165</v>
      </c>
      <c r="E51" s="4">
        <v>43193</v>
      </c>
      <c r="F51" s="4">
        <f t="shared" si="1"/>
        <v>35.479710859208147</v>
      </c>
      <c r="G51" s="11">
        <f t="shared" si="2"/>
        <v>-6.9615574174470183</v>
      </c>
      <c r="H51" s="8">
        <f t="shared" si="3"/>
        <v>-0.16402802508322367</v>
      </c>
    </row>
    <row r="52" spans="1:8" x14ac:dyDescent="0.3">
      <c r="A52">
        <v>500</v>
      </c>
      <c r="B52" t="s">
        <v>64</v>
      </c>
      <c r="C52" s="4">
        <v>3010</v>
      </c>
      <c r="D52" s="4">
        <f t="shared" si="0"/>
        <v>2.4724823394118611</v>
      </c>
      <c r="E52" s="4">
        <v>3024</v>
      </c>
      <c r="F52" s="4">
        <f t="shared" si="1"/>
        <v>2.4839822572695907</v>
      </c>
      <c r="G52" s="11">
        <f t="shared" si="2"/>
        <v>1.1499917857729525E-2</v>
      </c>
      <c r="H52" s="8">
        <f t="shared" si="3"/>
        <v>4.6511627906976492E-3</v>
      </c>
    </row>
    <row r="53" spans="1:8" x14ac:dyDescent="0.3">
      <c r="A53">
        <v>600</v>
      </c>
      <c r="B53" t="s">
        <v>65</v>
      </c>
      <c r="C53" s="4">
        <v>7378</v>
      </c>
      <c r="D53" s="4">
        <f t="shared" si="0"/>
        <v>6.0604567110234919</v>
      </c>
      <c r="E53" s="4">
        <v>7378</v>
      </c>
      <c r="F53" s="4">
        <f t="shared" si="1"/>
        <v>6.0604567110234919</v>
      </c>
      <c r="G53" s="11">
        <f t="shared" si="2"/>
        <v>0</v>
      </c>
      <c r="H53" s="8">
        <f t="shared" si="3"/>
        <v>0</v>
      </c>
    </row>
    <row r="54" spans="1:8" x14ac:dyDescent="0.3">
      <c r="B54" s="1" t="s">
        <v>161</v>
      </c>
      <c r="C54" s="5">
        <f>SUM(C50:C53)</f>
        <v>169613</v>
      </c>
      <c r="D54" s="5">
        <f t="shared" si="0"/>
        <v>139.32396911450633</v>
      </c>
      <c r="E54" s="5">
        <f>SUM(E50:E53)</f>
        <v>136778</v>
      </c>
      <c r="F54" s="5">
        <f t="shared" si="1"/>
        <v>112.35255462460981</v>
      </c>
      <c r="G54" s="15">
        <f t="shared" si="2"/>
        <v>-26.971414489896517</v>
      </c>
      <c r="H54" s="14">
        <f t="shared" si="3"/>
        <v>-0.1935877556555218</v>
      </c>
    </row>
    <row r="55" spans="1:8" x14ac:dyDescent="0.3">
      <c r="B55" s="1"/>
      <c r="C55" s="5"/>
      <c r="D55" s="4"/>
      <c r="E55" s="5"/>
      <c r="F55" s="4"/>
      <c r="G55" s="11"/>
      <c r="H55" s="8"/>
    </row>
    <row r="56" spans="1:8" x14ac:dyDescent="0.3">
      <c r="B56" s="1" t="s">
        <v>85</v>
      </c>
      <c r="C56" s="4"/>
      <c r="D56" s="4"/>
      <c r="E56" s="4"/>
      <c r="F56" s="4"/>
      <c r="G56" s="11"/>
      <c r="H56" s="8"/>
    </row>
    <row r="57" spans="1:8" x14ac:dyDescent="0.3">
      <c r="A57">
        <v>100</v>
      </c>
      <c r="B57" t="s">
        <v>60</v>
      </c>
      <c r="C57" s="4">
        <v>167193</v>
      </c>
      <c r="D57" s="4">
        <f t="shared" si="0"/>
        <v>137.33612617052734</v>
      </c>
      <c r="E57" s="4">
        <v>164673</v>
      </c>
      <c r="F57" s="4">
        <f t="shared" si="1"/>
        <v>135.26614095613601</v>
      </c>
      <c r="G57" s="11">
        <f t="shared" si="2"/>
        <v>-2.0699852143913233</v>
      </c>
      <c r="H57" s="8">
        <f t="shared" si="3"/>
        <v>-1.5072401356516106E-2</v>
      </c>
    </row>
    <row r="58" spans="1:8" x14ac:dyDescent="0.3">
      <c r="A58">
        <v>200</v>
      </c>
      <c r="B58" s="2" t="s">
        <v>63</v>
      </c>
      <c r="C58" s="4">
        <v>127196</v>
      </c>
      <c r="D58" s="4">
        <f t="shared" si="0"/>
        <v>104.48168227369804</v>
      </c>
      <c r="E58" s="4">
        <v>123277</v>
      </c>
      <c r="F58" s="4">
        <f t="shared" si="1"/>
        <v>101.26252669623787</v>
      </c>
      <c r="G58" s="11">
        <f t="shared" si="2"/>
        <v>-3.219155577460171</v>
      </c>
      <c r="H58" s="8">
        <f t="shared" si="3"/>
        <v>-3.0810717318154757E-2</v>
      </c>
    </row>
    <row r="59" spans="1:8" x14ac:dyDescent="0.3">
      <c r="A59">
        <v>500</v>
      </c>
      <c r="B59" t="s">
        <v>64</v>
      </c>
      <c r="C59" s="4">
        <v>142541</v>
      </c>
      <c r="D59" s="4">
        <f t="shared" si="0"/>
        <v>117.08641366847378</v>
      </c>
      <c r="E59" s="4">
        <v>144819</v>
      </c>
      <c r="F59" s="4">
        <f t="shared" si="1"/>
        <v>118.95761458846722</v>
      </c>
      <c r="G59" s="11">
        <f t="shared" si="2"/>
        <v>1.8712009199934414</v>
      </c>
      <c r="H59" s="8">
        <f t="shared" si="3"/>
        <v>1.5981366764650281E-2</v>
      </c>
    </row>
    <row r="60" spans="1:8" x14ac:dyDescent="0.3">
      <c r="A60">
        <v>600</v>
      </c>
      <c r="B60" t="s">
        <v>65</v>
      </c>
      <c r="C60" s="4">
        <v>7168</v>
      </c>
      <c r="D60" s="4">
        <f t="shared" si="0"/>
        <v>5.8879579431575486</v>
      </c>
      <c r="E60" s="4">
        <v>6374</v>
      </c>
      <c r="F60" s="4">
        <f t="shared" si="1"/>
        <v>5.2357483160834564</v>
      </c>
      <c r="G60" s="11">
        <f t="shared" si="2"/>
        <v>-0.65220962707409225</v>
      </c>
      <c r="H60" s="8">
        <f t="shared" si="3"/>
        <v>-0.11077008928571427</v>
      </c>
    </row>
    <row r="61" spans="1:8" x14ac:dyDescent="0.3">
      <c r="A61">
        <v>900</v>
      </c>
      <c r="B61" t="s">
        <v>158</v>
      </c>
      <c r="C61" s="4">
        <v>19366</v>
      </c>
      <c r="D61" s="4">
        <f t="shared" si="0"/>
        <v>15.907672088056513</v>
      </c>
      <c r="E61" s="4">
        <v>19366</v>
      </c>
      <c r="F61" s="4">
        <f t="shared" si="1"/>
        <v>15.907672088056513</v>
      </c>
      <c r="G61" s="11">
        <f t="shared" si="2"/>
        <v>0</v>
      </c>
      <c r="H61" s="8">
        <f t="shared" si="3"/>
        <v>0</v>
      </c>
    </row>
    <row r="62" spans="1:8" x14ac:dyDescent="0.3">
      <c r="B62" s="1" t="s">
        <v>86</v>
      </c>
      <c r="C62" s="5">
        <f>SUM(C57:C61)</f>
        <v>463464</v>
      </c>
      <c r="D62" s="5">
        <f t="shared" si="0"/>
        <v>380.69985214391323</v>
      </c>
      <c r="E62" s="5">
        <f>SUM(E57:E61)</f>
        <v>458509</v>
      </c>
      <c r="F62" s="5">
        <f t="shared" si="1"/>
        <v>376.62970264498108</v>
      </c>
      <c r="G62" s="15">
        <f t="shared" si="2"/>
        <v>-4.0701494989321532</v>
      </c>
      <c r="H62" s="14">
        <f t="shared" si="3"/>
        <v>-1.0691229523760214E-2</v>
      </c>
    </row>
    <row r="63" spans="1:8" x14ac:dyDescent="0.3">
      <c r="B63" s="1"/>
      <c r="C63" s="5"/>
      <c r="D63" s="4"/>
      <c r="E63" s="5"/>
      <c r="F63" s="4"/>
      <c r="G63" s="11"/>
      <c r="H63" s="8"/>
    </row>
    <row r="64" spans="1:8" x14ac:dyDescent="0.3">
      <c r="B64" s="1" t="s">
        <v>87</v>
      </c>
      <c r="C64" s="4"/>
      <c r="D64" s="4"/>
      <c r="E64" s="4"/>
      <c r="F64" s="4"/>
      <c r="G64" s="11"/>
      <c r="H64" s="8"/>
    </row>
    <row r="65" spans="1:8" x14ac:dyDescent="0.3">
      <c r="A65">
        <v>100</v>
      </c>
      <c r="B65" t="s">
        <v>60</v>
      </c>
      <c r="C65" s="4">
        <v>841287</v>
      </c>
      <c r="D65" s="4">
        <f t="shared" si="0"/>
        <v>691.05224248398224</v>
      </c>
      <c r="E65" s="4">
        <v>834981</v>
      </c>
      <c r="F65" s="4">
        <f t="shared" si="1"/>
        <v>685.87235091177911</v>
      </c>
      <c r="G65" s="11">
        <f t="shared" si="2"/>
        <v>-5.1798915722031325</v>
      </c>
      <c r="H65" s="8">
        <f t="shared" si="3"/>
        <v>-7.4956584376082045E-3</v>
      </c>
    </row>
    <row r="66" spans="1:8" x14ac:dyDescent="0.3">
      <c r="A66">
        <v>200</v>
      </c>
      <c r="B66" s="2" t="s">
        <v>63</v>
      </c>
      <c r="C66" s="4">
        <v>368835</v>
      </c>
      <c r="D66" s="4">
        <f t="shared" si="0"/>
        <v>302.96944307540656</v>
      </c>
      <c r="E66" s="4">
        <v>388170</v>
      </c>
      <c r="F66" s="4">
        <f t="shared" si="1"/>
        <v>318.85165105963529</v>
      </c>
      <c r="G66" s="11">
        <f t="shared" si="2"/>
        <v>15.882207984228728</v>
      </c>
      <c r="H66" s="8">
        <f t="shared" si="3"/>
        <v>5.2421814632559426E-2</v>
      </c>
    </row>
    <row r="67" spans="1:8" x14ac:dyDescent="0.3">
      <c r="A67">
        <v>500</v>
      </c>
      <c r="B67" t="s">
        <v>64</v>
      </c>
      <c r="C67" s="4">
        <v>48902</v>
      </c>
      <c r="D67" s="4">
        <f t="shared" si="0"/>
        <v>40.169213077049449</v>
      </c>
      <c r="E67" s="4">
        <v>50002</v>
      </c>
      <c r="F67" s="4">
        <f t="shared" si="1"/>
        <v>41.072778051585345</v>
      </c>
      <c r="G67" s="11">
        <f t="shared" si="2"/>
        <v>0.90356497453589668</v>
      </c>
      <c r="H67" s="8">
        <f t="shared" si="3"/>
        <v>2.2493967526890528E-2</v>
      </c>
    </row>
    <row r="68" spans="1:8" x14ac:dyDescent="0.3">
      <c r="A68">
        <v>600</v>
      </c>
      <c r="B68" t="s">
        <v>65</v>
      </c>
      <c r="C68" s="4">
        <v>8945</v>
      </c>
      <c r="D68" s="4">
        <f t="shared" ref="D68:D131" si="4">C68/$J$1</f>
        <v>7.3476260883850824</v>
      </c>
      <c r="E68" s="4">
        <v>14467</v>
      </c>
      <c r="F68" s="4">
        <f t="shared" ref="F68:F131" si="5">E68/$J$2</f>
        <v>11.883522260555281</v>
      </c>
      <c r="G68" s="11">
        <f t="shared" ref="G68:G131" si="6">F68-D68</f>
        <v>4.5358961721701991</v>
      </c>
      <c r="H68" s="8">
        <f t="shared" ref="H68:H131" si="7">G68/D68</f>
        <v>0.61732811626607054</v>
      </c>
    </row>
    <row r="69" spans="1:8" x14ac:dyDescent="0.3">
      <c r="A69">
        <v>900</v>
      </c>
      <c r="B69" t="s">
        <v>158</v>
      </c>
      <c r="C69" s="4">
        <v>3399</v>
      </c>
      <c r="D69" s="4">
        <f t="shared" si="4"/>
        <v>2.7920157713159188</v>
      </c>
      <c r="E69" s="11">
        <v>3399</v>
      </c>
      <c r="F69" s="4">
        <f t="shared" si="5"/>
        <v>2.7920157713159188</v>
      </c>
      <c r="G69" s="11">
        <f t="shared" si="6"/>
        <v>0</v>
      </c>
      <c r="H69" s="8">
        <f t="shared" si="7"/>
        <v>0</v>
      </c>
    </row>
    <row r="70" spans="1:8" x14ac:dyDescent="0.3">
      <c r="B70" s="1" t="s">
        <v>164</v>
      </c>
      <c r="C70" s="5">
        <f>SUM(C65:C69)</f>
        <v>1271368</v>
      </c>
      <c r="D70" s="5">
        <f t="shared" si="4"/>
        <v>1044.3305404961393</v>
      </c>
      <c r="E70" s="5">
        <f>SUM(E65:E69)</f>
        <v>1291019</v>
      </c>
      <c r="F70" s="5">
        <f t="shared" si="5"/>
        <v>1060.472318054871</v>
      </c>
      <c r="G70" s="15">
        <f t="shared" si="6"/>
        <v>16.141777558731746</v>
      </c>
      <c r="H70" s="14">
        <f t="shared" si="7"/>
        <v>1.5456579055002194E-2</v>
      </c>
    </row>
    <row r="71" spans="1:8" x14ac:dyDescent="0.3">
      <c r="B71" s="1"/>
      <c r="C71" s="5"/>
      <c r="D71" s="4"/>
      <c r="E71" s="5"/>
      <c r="F71" s="4"/>
      <c r="G71" s="11"/>
      <c r="H71" s="8"/>
    </row>
    <row r="72" spans="1:8" x14ac:dyDescent="0.3">
      <c r="B72" s="1" t="s">
        <v>89</v>
      </c>
      <c r="C72" s="4"/>
      <c r="D72" s="4"/>
      <c r="E72" s="4"/>
      <c r="F72" s="4"/>
      <c r="G72" s="11"/>
      <c r="H72" s="8"/>
    </row>
    <row r="73" spans="1:8" x14ac:dyDescent="0.3">
      <c r="A73">
        <v>100</v>
      </c>
      <c r="B73" t="s">
        <v>60</v>
      </c>
      <c r="C73" s="4">
        <v>371949</v>
      </c>
      <c r="D73" s="4">
        <f t="shared" si="4"/>
        <v>305.5273533760473</v>
      </c>
      <c r="E73" s="4">
        <v>419254</v>
      </c>
      <c r="F73" s="4">
        <f t="shared" si="5"/>
        <v>344.38475439461143</v>
      </c>
      <c r="G73" s="11">
        <f t="shared" si="6"/>
        <v>38.857401018564133</v>
      </c>
      <c r="H73" s="8">
        <f t="shared" si="7"/>
        <v>0.12718141465631036</v>
      </c>
    </row>
    <row r="74" spans="1:8" x14ac:dyDescent="0.3">
      <c r="A74">
        <v>200</v>
      </c>
      <c r="B74" s="2" t="s">
        <v>63</v>
      </c>
      <c r="C74" s="4">
        <v>167035</v>
      </c>
      <c r="D74" s="4">
        <f t="shared" si="4"/>
        <v>137.20634138327583</v>
      </c>
      <c r="E74" s="4">
        <v>179314</v>
      </c>
      <c r="F74" s="4">
        <f t="shared" si="5"/>
        <v>147.29259076720879</v>
      </c>
      <c r="G74" s="11">
        <f t="shared" si="6"/>
        <v>10.086249383932966</v>
      </c>
      <c r="H74" s="8">
        <f t="shared" si="7"/>
        <v>7.3511539497710027E-2</v>
      </c>
    </row>
    <row r="75" spans="1:8" x14ac:dyDescent="0.3">
      <c r="A75">
        <v>500</v>
      </c>
      <c r="B75" t="s">
        <v>64</v>
      </c>
      <c r="C75" s="4">
        <v>472818</v>
      </c>
      <c r="D75" s="4">
        <f t="shared" si="4"/>
        <v>388.38344011828485</v>
      </c>
      <c r="E75" s="4">
        <v>475538</v>
      </c>
      <c r="F75" s="4">
        <f t="shared" si="5"/>
        <v>390.61770987350087</v>
      </c>
      <c r="G75" s="11">
        <f t="shared" si="6"/>
        <v>2.2342697552160189</v>
      </c>
      <c r="H75" s="8">
        <f t="shared" si="7"/>
        <v>5.7527420698873172E-3</v>
      </c>
    </row>
    <row r="76" spans="1:8" x14ac:dyDescent="0.3">
      <c r="A76">
        <v>600</v>
      </c>
      <c r="B76" t="s">
        <v>65</v>
      </c>
      <c r="C76" s="4">
        <v>39401</v>
      </c>
      <c r="D76" s="4">
        <f t="shared" si="4"/>
        <v>32.364875965171677</v>
      </c>
      <c r="E76" s="4">
        <v>39529</v>
      </c>
      <c r="F76" s="4">
        <f t="shared" si="5"/>
        <v>32.470018071299485</v>
      </c>
      <c r="G76" s="11">
        <f t="shared" si="6"/>
        <v>0.10514210612780772</v>
      </c>
      <c r="H76" s="8">
        <f t="shared" si="7"/>
        <v>3.2486485114589254E-3</v>
      </c>
    </row>
    <row r="77" spans="1:8" x14ac:dyDescent="0.3">
      <c r="A77">
        <v>900</v>
      </c>
      <c r="B77" t="s">
        <v>158</v>
      </c>
      <c r="C77" s="4">
        <v>2299</v>
      </c>
      <c r="D77" s="4">
        <f t="shared" si="4"/>
        <v>1.8884507967800228</v>
      </c>
      <c r="E77" s="11">
        <v>2299</v>
      </c>
      <c r="F77" s="4">
        <f t="shared" si="5"/>
        <v>1.8884507967800228</v>
      </c>
      <c r="G77" s="11">
        <f t="shared" si="6"/>
        <v>0</v>
      </c>
      <c r="H77" s="8">
        <f t="shared" si="7"/>
        <v>0</v>
      </c>
    </row>
    <row r="78" spans="1:8" x14ac:dyDescent="0.3">
      <c r="B78" s="1" t="s">
        <v>90</v>
      </c>
      <c r="C78" s="5">
        <f>SUM(C73:C77)</f>
        <v>1053502</v>
      </c>
      <c r="D78" s="5">
        <f t="shared" si="4"/>
        <v>865.37046163955961</v>
      </c>
      <c r="E78" s="5">
        <f>SUM(E73:E77)</f>
        <v>1115934</v>
      </c>
      <c r="F78" s="5">
        <f t="shared" si="5"/>
        <v>916.65352390340058</v>
      </c>
      <c r="G78" s="15">
        <f t="shared" si="6"/>
        <v>51.283062263840975</v>
      </c>
      <c r="H78" s="14">
        <f t="shared" si="7"/>
        <v>5.9261396751026589E-2</v>
      </c>
    </row>
    <row r="79" spans="1:8" x14ac:dyDescent="0.3">
      <c r="B79" s="1"/>
      <c r="C79" s="5"/>
      <c r="D79" s="4"/>
      <c r="E79" s="5"/>
      <c r="F79" s="4"/>
      <c r="G79" s="11"/>
      <c r="H79" s="8"/>
    </row>
    <row r="80" spans="1:8" x14ac:dyDescent="0.3">
      <c r="B80" s="1" t="s">
        <v>165</v>
      </c>
      <c r="C80" s="4"/>
      <c r="D80" s="4"/>
      <c r="E80" s="4"/>
      <c r="F80" s="4"/>
      <c r="G80" s="11"/>
      <c r="H80" s="8"/>
    </row>
    <row r="81" spans="1:8" x14ac:dyDescent="0.3">
      <c r="A81">
        <v>100</v>
      </c>
      <c r="B81" t="s">
        <v>60</v>
      </c>
      <c r="C81" s="4">
        <v>333209</v>
      </c>
      <c r="D81" s="4">
        <f t="shared" si="4"/>
        <v>273.70543781830128</v>
      </c>
      <c r="E81" s="4">
        <v>316820</v>
      </c>
      <c r="F81" s="4">
        <f t="shared" si="5"/>
        <v>260.24314112042055</v>
      </c>
      <c r="G81" s="11">
        <f t="shared" si="6"/>
        <v>-13.462296697880731</v>
      </c>
      <c r="H81" s="8">
        <f t="shared" si="7"/>
        <v>-4.9185346134108035E-2</v>
      </c>
    </row>
    <row r="82" spans="1:8" x14ac:dyDescent="0.3">
      <c r="A82">
        <v>200</v>
      </c>
      <c r="B82" s="2" t="s">
        <v>63</v>
      </c>
      <c r="C82" s="4">
        <v>166125</v>
      </c>
      <c r="D82" s="4">
        <f t="shared" si="4"/>
        <v>136.45884672252339</v>
      </c>
      <c r="E82" s="4">
        <v>157849</v>
      </c>
      <c r="F82" s="4">
        <f t="shared" si="5"/>
        <v>129.66075242319695</v>
      </c>
      <c r="G82" s="11">
        <f t="shared" si="6"/>
        <v>-6.7980942993264364</v>
      </c>
      <c r="H82" s="8">
        <f t="shared" si="7"/>
        <v>-4.9817908201655409E-2</v>
      </c>
    </row>
    <row r="83" spans="1:8" x14ac:dyDescent="0.3">
      <c r="A83">
        <v>500</v>
      </c>
      <c r="B83" t="s">
        <v>64</v>
      </c>
      <c r="C83" s="4">
        <v>938821</v>
      </c>
      <c r="D83" s="4">
        <f t="shared" si="4"/>
        <v>771.16888450796773</v>
      </c>
      <c r="E83" s="4">
        <v>923148</v>
      </c>
      <c r="F83" s="4">
        <f t="shared" si="5"/>
        <v>758.29472646623947</v>
      </c>
      <c r="G83" s="11">
        <f t="shared" si="6"/>
        <v>-12.874158041728265</v>
      </c>
      <c r="H83" s="8">
        <f t="shared" si="7"/>
        <v>-1.6694343224107674E-2</v>
      </c>
    </row>
    <row r="84" spans="1:8" x14ac:dyDescent="0.3">
      <c r="A84">
        <v>600</v>
      </c>
      <c r="B84" t="s">
        <v>65</v>
      </c>
      <c r="C84" s="4">
        <v>770256</v>
      </c>
      <c r="D84" s="4">
        <f t="shared" si="4"/>
        <v>632.70576638738294</v>
      </c>
      <c r="E84" s="4">
        <v>777042</v>
      </c>
      <c r="F84" s="4">
        <f t="shared" si="5"/>
        <v>638.27994085756529</v>
      </c>
      <c r="G84" s="11">
        <f t="shared" si="6"/>
        <v>5.5741744701823563</v>
      </c>
      <c r="H84" s="8">
        <f t="shared" si="7"/>
        <v>8.8100579547578991E-3</v>
      </c>
    </row>
    <row r="85" spans="1:8" x14ac:dyDescent="0.3">
      <c r="A85">
        <v>900</v>
      </c>
      <c r="B85" t="s">
        <v>158</v>
      </c>
      <c r="C85" s="4">
        <v>1969</v>
      </c>
      <c r="D85" s="4">
        <f t="shared" si="4"/>
        <v>1.617381304419254</v>
      </c>
      <c r="E85" s="11">
        <v>1969</v>
      </c>
      <c r="F85" s="4">
        <f t="shared" si="5"/>
        <v>1.617381304419254</v>
      </c>
      <c r="G85" s="11">
        <f t="shared" si="6"/>
        <v>0</v>
      </c>
      <c r="H85" s="8">
        <f t="shared" si="7"/>
        <v>0</v>
      </c>
    </row>
    <row r="86" spans="1:8" x14ac:dyDescent="0.3">
      <c r="B86" s="1" t="s">
        <v>90</v>
      </c>
      <c r="C86" s="5">
        <f>SUM(C81:C85)</f>
        <v>2210380</v>
      </c>
      <c r="D86" s="5">
        <f t="shared" si="4"/>
        <v>1815.6563167405945</v>
      </c>
      <c r="E86" s="5">
        <f>SUM(E81:E85)</f>
        <v>2176828</v>
      </c>
      <c r="F86" s="5">
        <f t="shared" si="5"/>
        <v>1788.0959421718414</v>
      </c>
      <c r="G86" s="15">
        <f t="shared" si="6"/>
        <v>-27.560374568753105</v>
      </c>
      <c r="H86" s="14">
        <f t="shared" si="7"/>
        <v>-1.5179290438748104E-2</v>
      </c>
    </row>
    <row r="87" spans="1:8" x14ac:dyDescent="0.3">
      <c r="B87" s="1"/>
      <c r="C87" s="5"/>
      <c r="D87" s="4"/>
      <c r="E87" s="5"/>
      <c r="F87" s="4"/>
      <c r="G87" s="11"/>
      <c r="H87" s="8"/>
    </row>
    <row r="88" spans="1:8" x14ac:dyDescent="0.3">
      <c r="B88" s="1" t="s">
        <v>93</v>
      </c>
      <c r="C88" s="4"/>
      <c r="D88" s="4"/>
      <c r="E88" s="4"/>
      <c r="F88" s="4"/>
      <c r="G88" s="11"/>
      <c r="H88" s="8"/>
    </row>
    <row r="89" spans="1:8" x14ac:dyDescent="0.3">
      <c r="A89">
        <v>100</v>
      </c>
      <c r="B89" t="s">
        <v>60</v>
      </c>
      <c r="C89" s="4">
        <v>600931</v>
      </c>
      <c r="D89" s="4">
        <f t="shared" si="4"/>
        <v>493.61836701166419</v>
      </c>
      <c r="E89" s="4">
        <v>507285</v>
      </c>
      <c r="F89" s="4">
        <f t="shared" si="5"/>
        <v>416.69541646131097</v>
      </c>
      <c r="G89" s="11">
        <f t="shared" si="6"/>
        <v>-76.922950550353221</v>
      </c>
      <c r="H89" s="8">
        <f t="shared" si="7"/>
        <v>-0.15583486290439338</v>
      </c>
    </row>
    <row r="90" spans="1:8" x14ac:dyDescent="0.3">
      <c r="A90">
        <v>200</v>
      </c>
      <c r="B90" s="2" t="s">
        <v>63</v>
      </c>
      <c r="C90" s="4">
        <v>275984</v>
      </c>
      <c r="D90" s="4">
        <f t="shared" si="4"/>
        <v>226.6995235748316</v>
      </c>
      <c r="E90" s="4">
        <v>273891</v>
      </c>
      <c r="F90" s="4">
        <f t="shared" si="5"/>
        <v>224.98028585510102</v>
      </c>
      <c r="G90" s="11">
        <f t="shared" si="6"/>
        <v>-1.7192377197305859</v>
      </c>
      <c r="H90" s="8">
        <f t="shared" si="7"/>
        <v>-7.5837729723462789E-3</v>
      </c>
    </row>
    <row r="91" spans="1:8" x14ac:dyDescent="0.3">
      <c r="A91">
        <v>500</v>
      </c>
      <c r="B91" t="s">
        <v>64</v>
      </c>
      <c r="C91" s="4">
        <v>147200</v>
      </c>
      <c r="D91" s="4">
        <f t="shared" si="4"/>
        <v>120.91342204698537</v>
      </c>
      <c r="E91" s="4">
        <v>147373</v>
      </c>
      <c r="F91" s="4">
        <f t="shared" si="5"/>
        <v>121.05552817479874</v>
      </c>
      <c r="G91" s="11">
        <f t="shared" si="6"/>
        <v>0.14210612781336351</v>
      </c>
      <c r="H91" s="8">
        <f t="shared" si="7"/>
        <v>1.1752717391303583E-3</v>
      </c>
    </row>
    <row r="92" spans="1:8" x14ac:dyDescent="0.3">
      <c r="A92">
        <v>600</v>
      </c>
      <c r="B92" t="s">
        <v>65</v>
      </c>
      <c r="C92" s="4">
        <v>357915</v>
      </c>
      <c r="D92" s="4">
        <f t="shared" si="4"/>
        <v>293.99950714637748</v>
      </c>
      <c r="E92" s="4">
        <v>373020</v>
      </c>
      <c r="F92" s="4">
        <f t="shared" si="5"/>
        <v>306.40709709216361</v>
      </c>
      <c r="G92" s="11">
        <f t="shared" si="6"/>
        <v>12.407589945786128</v>
      </c>
      <c r="H92" s="8">
        <f t="shared" si="7"/>
        <v>4.2202757637986768E-2</v>
      </c>
    </row>
    <row r="93" spans="1:8" x14ac:dyDescent="0.3">
      <c r="A93">
        <v>700</v>
      </c>
      <c r="B93" t="s">
        <v>95</v>
      </c>
      <c r="C93" s="4">
        <v>30000</v>
      </c>
      <c r="D93" s="4">
        <f t="shared" si="4"/>
        <v>24.642681123706257</v>
      </c>
      <c r="E93" s="4">
        <v>30000</v>
      </c>
      <c r="F93" s="4">
        <f t="shared" si="5"/>
        <v>24.642681123706257</v>
      </c>
      <c r="G93" s="11">
        <f t="shared" si="6"/>
        <v>0</v>
      </c>
      <c r="H93" s="8">
        <f t="shared" si="7"/>
        <v>0</v>
      </c>
    </row>
    <row r="94" spans="1:8" x14ac:dyDescent="0.3">
      <c r="A94">
        <v>900</v>
      </c>
      <c r="B94" t="s">
        <v>158</v>
      </c>
      <c r="C94" s="4">
        <v>1333</v>
      </c>
      <c r="D94" s="4">
        <f t="shared" si="4"/>
        <v>1.0949564645966814</v>
      </c>
      <c r="E94" s="4">
        <v>183</v>
      </c>
      <c r="F94" s="4">
        <f t="shared" si="5"/>
        <v>0.15032035485460818</v>
      </c>
      <c r="G94" s="11">
        <f t="shared" si="6"/>
        <v>-0.94463610974207324</v>
      </c>
      <c r="H94" s="8">
        <f t="shared" si="7"/>
        <v>-0.86271567891973</v>
      </c>
    </row>
    <row r="95" spans="1:8" x14ac:dyDescent="0.3">
      <c r="B95" s="1" t="s">
        <v>94</v>
      </c>
      <c r="C95" s="5">
        <f>SUM(C89:C94)</f>
        <v>1413363</v>
      </c>
      <c r="D95" s="5">
        <f t="shared" si="4"/>
        <v>1160.9684573681616</v>
      </c>
      <c r="E95" s="5">
        <f>SUM(E89:E94)</f>
        <v>1331752</v>
      </c>
      <c r="F95" s="5">
        <f t="shared" si="5"/>
        <v>1093.9313290619352</v>
      </c>
      <c r="G95" s="15">
        <f t="shared" si="6"/>
        <v>-67.03712830622635</v>
      </c>
      <c r="H95" s="14">
        <f t="shared" si="7"/>
        <v>-5.7742420029390867E-2</v>
      </c>
    </row>
    <row r="96" spans="1:8" x14ac:dyDescent="0.3">
      <c r="B96" s="1"/>
      <c r="C96" s="5"/>
      <c r="D96" s="4"/>
      <c r="E96" s="5"/>
      <c r="F96" s="4"/>
      <c r="G96" s="11"/>
      <c r="H96" s="8"/>
    </row>
    <row r="97" spans="1:8" x14ac:dyDescent="0.3">
      <c r="B97" s="1" t="s">
        <v>96</v>
      </c>
      <c r="C97" s="5"/>
      <c r="D97" s="4"/>
      <c r="E97" s="5"/>
      <c r="F97" s="4"/>
      <c r="G97" s="11"/>
      <c r="H97" s="8"/>
    </row>
    <row r="98" spans="1:8" x14ac:dyDescent="0.3">
      <c r="A98">
        <v>500</v>
      </c>
      <c r="B98" s="2" t="s">
        <v>169</v>
      </c>
      <c r="C98" s="28">
        <v>0</v>
      </c>
      <c r="D98" s="4">
        <f t="shared" si="4"/>
        <v>0</v>
      </c>
      <c r="E98" s="28">
        <v>3911</v>
      </c>
      <c r="F98" s="4">
        <f t="shared" si="5"/>
        <v>3.2125841958271724</v>
      </c>
      <c r="G98" s="11">
        <f t="shared" si="6"/>
        <v>3.2125841958271724</v>
      </c>
      <c r="H98" s="8" t="e">
        <f t="shared" si="7"/>
        <v>#DIV/0!</v>
      </c>
    </row>
    <row r="99" spans="1:8" x14ac:dyDescent="0.3">
      <c r="A99">
        <v>600</v>
      </c>
      <c r="B99" s="2" t="s">
        <v>65</v>
      </c>
      <c r="C99" s="28">
        <v>0</v>
      </c>
      <c r="D99" s="4">
        <f t="shared" si="4"/>
        <v>0</v>
      </c>
      <c r="E99" s="28">
        <v>600</v>
      </c>
      <c r="F99" s="4">
        <f t="shared" si="5"/>
        <v>0.49285362247412517</v>
      </c>
      <c r="G99" s="11">
        <f t="shared" si="6"/>
        <v>0.49285362247412517</v>
      </c>
      <c r="H99" s="8" t="e">
        <f t="shared" si="7"/>
        <v>#DIV/0!</v>
      </c>
    </row>
    <row r="100" spans="1:8" x14ac:dyDescent="0.3">
      <c r="B100" s="1"/>
      <c r="C100" s="5">
        <f>SUM(C98:C99)</f>
        <v>0</v>
      </c>
      <c r="D100" s="4">
        <f t="shared" si="4"/>
        <v>0</v>
      </c>
      <c r="E100" s="5">
        <f>SUM(E98:E99)</f>
        <v>4511</v>
      </c>
      <c r="F100" s="4">
        <f t="shared" si="5"/>
        <v>3.7054378183012977</v>
      </c>
      <c r="G100" s="11">
        <f t="shared" si="6"/>
        <v>3.7054378183012977</v>
      </c>
      <c r="H100" s="8" t="e">
        <f t="shared" si="7"/>
        <v>#DIV/0!</v>
      </c>
    </row>
    <row r="101" spans="1:8" x14ac:dyDescent="0.3">
      <c r="B101" s="1"/>
      <c r="C101" s="5"/>
      <c r="D101" s="4"/>
      <c r="E101" s="5"/>
      <c r="F101" s="4"/>
      <c r="G101" s="11"/>
      <c r="H101" s="8"/>
    </row>
    <row r="102" spans="1:8" x14ac:dyDescent="0.3">
      <c r="B102" s="1" t="s">
        <v>97</v>
      </c>
      <c r="C102" s="4"/>
      <c r="D102" s="4"/>
      <c r="E102" s="4"/>
      <c r="F102" s="4"/>
      <c r="G102" s="11"/>
      <c r="H102" s="8"/>
    </row>
    <row r="103" spans="1:8" x14ac:dyDescent="0.3">
      <c r="A103">
        <v>910</v>
      </c>
      <c r="B103" t="s">
        <v>99</v>
      </c>
      <c r="C103" s="4">
        <v>1135642</v>
      </c>
      <c r="D103" s="4">
        <f t="shared" si="4"/>
        <v>932.84212255626744</v>
      </c>
      <c r="E103" s="4">
        <v>1186377</v>
      </c>
      <c r="F103" s="4">
        <f t="shared" si="5"/>
        <v>974.51700344997528</v>
      </c>
      <c r="G103" s="11">
        <f t="shared" si="6"/>
        <v>41.674880893707837</v>
      </c>
      <c r="H103" s="8">
        <f t="shared" si="7"/>
        <v>4.4675170520287133E-2</v>
      </c>
    </row>
    <row r="104" spans="1:8" x14ac:dyDescent="0.3">
      <c r="B104" s="1" t="s">
        <v>98</v>
      </c>
      <c r="C104" s="5">
        <f>SUM(C103:C103)</f>
        <v>1135642</v>
      </c>
      <c r="D104" s="5">
        <f t="shared" si="4"/>
        <v>932.84212255626744</v>
      </c>
      <c r="E104" s="5">
        <f>SUM(E103:E103)</f>
        <v>1186377</v>
      </c>
      <c r="F104" s="4">
        <f t="shared" si="5"/>
        <v>974.51700344997528</v>
      </c>
      <c r="G104" s="11">
        <f t="shared" si="6"/>
        <v>41.674880893707837</v>
      </c>
      <c r="H104" s="8">
        <f t="shared" si="7"/>
        <v>4.4675170520287133E-2</v>
      </c>
    </row>
    <row r="105" spans="1:8" x14ac:dyDescent="0.3">
      <c r="B105" s="1"/>
      <c r="C105" s="5"/>
      <c r="D105" s="4"/>
      <c r="E105" s="5"/>
      <c r="F105" s="4"/>
      <c r="G105" s="11"/>
      <c r="H105" s="8"/>
    </row>
    <row r="106" spans="1:8" x14ac:dyDescent="0.3">
      <c r="B106" s="1" t="s">
        <v>166</v>
      </c>
      <c r="C106" s="5">
        <v>7949004</v>
      </c>
      <c r="D106" s="5">
        <f t="shared" si="4"/>
        <v>6529.4923607688515</v>
      </c>
      <c r="E106" s="5">
        <v>7956877</v>
      </c>
      <c r="F106" s="5">
        <f t="shared" si="5"/>
        <v>6535.9594217184158</v>
      </c>
      <c r="G106" s="15">
        <f t="shared" si="6"/>
        <v>6.4670609495642566</v>
      </c>
      <c r="H106" s="14">
        <f t="shared" si="7"/>
        <v>9.9043855054036021E-4</v>
      </c>
    </row>
    <row r="107" spans="1:8" x14ac:dyDescent="0.3">
      <c r="B107" s="1"/>
      <c r="C107" s="5"/>
      <c r="D107" s="4"/>
      <c r="E107" s="5"/>
      <c r="F107" s="4"/>
      <c r="G107" s="11"/>
      <c r="H107" s="8"/>
    </row>
    <row r="108" spans="1:8" x14ac:dyDescent="0.3">
      <c r="B108" s="1" t="s">
        <v>105</v>
      </c>
      <c r="C108" s="5">
        <v>11199473</v>
      </c>
      <c r="D108" s="5">
        <f t="shared" si="4"/>
        <v>9199.5013964185964</v>
      </c>
      <c r="E108" s="5">
        <v>12999041</v>
      </c>
      <c r="F108" s="5">
        <f t="shared" si="5"/>
        <v>10677.707409232791</v>
      </c>
      <c r="G108" s="15">
        <f t="shared" si="6"/>
        <v>1478.2060128141948</v>
      </c>
      <c r="H108" s="14">
        <f t="shared" si="7"/>
        <v>0.16068327500767232</v>
      </c>
    </row>
    <row r="109" spans="1:8" x14ac:dyDescent="0.3">
      <c r="C109" s="4"/>
      <c r="D109" s="4"/>
      <c r="E109" s="4"/>
      <c r="F109" s="4"/>
      <c r="G109" s="11"/>
      <c r="H109" s="8"/>
    </row>
    <row r="110" spans="1:8" x14ac:dyDescent="0.3">
      <c r="A110">
        <v>8000</v>
      </c>
      <c r="B110" s="1" t="s">
        <v>102</v>
      </c>
      <c r="D110" s="4"/>
      <c r="F110" s="4"/>
      <c r="G110" s="11"/>
      <c r="H110" s="8"/>
    </row>
    <row r="111" spans="1:8" x14ac:dyDescent="0.3">
      <c r="B111" s="2" t="s">
        <v>170</v>
      </c>
      <c r="C111" s="4">
        <v>1618706</v>
      </c>
      <c r="D111" s="4">
        <f t="shared" si="4"/>
        <v>1329.641859701002</v>
      </c>
      <c r="E111" s="4">
        <v>0</v>
      </c>
      <c r="F111" s="4">
        <f t="shared" si="5"/>
        <v>0</v>
      </c>
      <c r="G111" s="11">
        <f t="shared" si="6"/>
        <v>-1329.641859701002</v>
      </c>
      <c r="H111" s="8">
        <f t="shared" si="7"/>
        <v>-1</v>
      </c>
    </row>
    <row r="112" spans="1:8" x14ac:dyDescent="0.3">
      <c r="B112" t="s">
        <v>126</v>
      </c>
      <c r="C112" s="4">
        <v>1054311</v>
      </c>
      <c r="D112" s="4">
        <f t="shared" si="4"/>
        <v>866.03499260719559</v>
      </c>
      <c r="E112" s="4">
        <v>3031008</v>
      </c>
      <c r="F112" s="4">
        <f t="shared" si="5"/>
        <v>2489.7387875800887</v>
      </c>
      <c r="G112" s="11">
        <f t="shared" si="6"/>
        <v>1623.7037949728931</v>
      </c>
      <c r="H112" s="8">
        <f t="shared" si="7"/>
        <v>1.8748708872429485</v>
      </c>
    </row>
    <row r="113" spans="1:8" x14ac:dyDescent="0.3">
      <c r="B113" s="6" t="s">
        <v>127</v>
      </c>
      <c r="C113" s="15">
        <f>SUM(C111:C112)</f>
        <v>2673017</v>
      </c>
      <c r="D113" s="5">
        <f t="shared" si="4"/>
        <v>2195.6768523081978</v>
      </c>
      <c r="E113" s="15">
        <f>SUM(E111:E112)</f>
        <v>3031008</v>
      </c>
      <c r="F113" s="5">
        <f t="shared" si="5"/>
        <v>2489.7387875800887</v>
      </c>
      <c r="G113" s="15">
        <f t="shared" si="6"/>
        <v>294.06193527189089</v>
      </c>
      <c r="H113" s="14">
        <f t="shared" si="7"/>
        <v>0.13392769294022447</v>
      </c>
    </row>
    <row r="114" spans="1:8" x14ac:dyDescent="0.3">
      <c r="D114" s="4"/>
      <c r="F114" s="4"/>
      <c r="G114" s="11"/>
      <c r="H114" s="8"/>
    </row>
    <row r="115" spans="1:8" x14ac:dyDescent="0.3">
      <c r="B115" s="1" t="s">
        <v>106</v>
      </c>
      <c r="C115" s="5">
        <v>15577342</v>
      </c>
      <c r="D115" s="5">
        <f t="shared" si="4"/>
        <v>12795.582388697223</v>
      </c>
      <c r="E115" s="5">
        <v>1603049</v>
      </c>
      <c r="F115" s="5">
        <f t="shared" si="5"/>
        <v>1316.7808444225398</v>
      </c>
      <c r="G115" s="15">
        <f t="shared" si="6"/>
        <v>-11478.801544274684</v>
      </c>
      <c r="H115" s="14">
        <f t="shared" si="7"/>
        <v>-0.89709097996307718</v>
      </c>
    </row>
    <row r="116" spans="1:8" x14ac:dyDescent="0.3">
      <c r="D116" s="4"/>
      <c r="F116" s="4"/>
      <c r="G116" s="11"/>
      <c r="H116" s="8"/>
    </row>
    <row r="117" spans="1:8" x14ac:dyDescent="0.3">
      <c r="A117" s="91" t="s">
        <v>223</v>
      </c>
      <c r="B117" s="91"/>
      <c r="C117" s="91"/>
      <c r="D117" s="91"/>
      <c r="E117" s="91"/>
      <c r="F117" s="91"/>
      <c r="G117" s="91"/>
      <c r="H117" s="91"/>
    </row>
    <row r="118" spans="1:8" x14ac:dyDescent="0.3">
      <c r="A118">
        <v>100</v>
      </c>
      <c r="B118" t="s">
        <v>226</v>
      </c>
      <c r="C118" s="4">
        <v>364190</v>
      </c>
      <c r="D118" s="4">
        <f t="shared" si="4"/>
        <v>299.15393461475276</v>
      </c>
      <c r="E118" s="4">
        <v>364190</v>
      </c>
      <c r="F118" s="4">
        <f t="shared" si="5"/>
        <v>299.15393461475276</v>
      </c>
      <c r="G118" s="11">
        <f t="shared" si="6"/>
        <v>0</v>
      </c>
      <c r="H118" s="8">
        <f t="shared" si="7"/>
        <v>0</v>
      </c>
    </row>
    <row r="119" spans="1:8" x14ac:dyDescent="0.3">
      <c r="B119" s="1" t="s">
        <v>106</v>
      </c>
      <c r="C119" s="15">
        <f>C118</f>
        <v>364190</v>
      </c>
      <c r="D119" s="5">
        <f t="shared" si="4"/>
        <v>299.15393461475276</v>
      </c>
      <c r="E119" s="15">
        <f>E118</f>
        <v>364190</v>
      </c>
      <c r="F119" s="5">
        <f t="shared" si="5"/>
        <v>299.15393461475276</v>
      </c>
      <c r="G119" s="15">
        <f t="shared" si="6"/>
        <v>0</v>
      </c>
      <c r="H119" s="14">
        <f t="shared" si="7"/>
        <v>0</v>
      </c>
    </row>
    <row r="120" spans="1:8" x14ac:dyDescent="0.3">
      <c r="D120" s="4"/>
      <c r="F120" s="4"/>
      <c r="G120" s="11"/>
      <c r="H120" s="8"/>
    </row>
    <row r="121" spans="1:8" x14ac:dyDescent="0.3">
      <c r="A121" s="91" t="s">
        <v>155</v>
      </c>
      <c r="B121" s="91"/>
      <c r="C121" s="91"/>
      <c r="D121" s="91"/>
      <c r="E121" s="91"/>
      <c r="F121" s="91"/>
      <c r="G121" s="91"/>
      <c r="H121" s="91"/>
    </row>
    <row r="122" spans="1:8" x14ac:dyDescent="0.3">
      <c r="A122">
        <v>600</v>
      </c>
      <c r="B122" t="s">
        <v>155</v>
      </c>
      <c r="C122" s="4">
        <v>672139</v>
      </c>
      <c r="D122" s="4">
        <f t="shared" si="4"/>
        <v>552.11023492689333</v>
      </c>
      <c r="E122" s="4">
        <v>602063</v>
      </c>
      <c r="F122" s="4">
        <f t="shared" si="5"/>
        <v>494.54821751273204</v>
      </c>
      <c r="G122" s="11">
        <f t="shared" si="6"/>
        <v>-57.562017414161289</v>
      </c>
      <c r="H122" s="8">
        <f t="shared" si="7"/>
        <v>-0.10425819659326413</v>
      </c>
    </row>
    <row r="123" spans="1:8" x14ac:dyDescent="0.3">
      <c r="A123">
        <v>2200</v>
      </c>
      <c r="B123" t="s">
        <v>162</v>
      </c>
      <c r="C123" s="4">
        <v>10000</v>
      </c>
      <c r="D123" s="4">
        <f t="shared" si="4"/>
        <v>8.2142270412354197</v>
      </c>
      <c r="E123" s="4">
        <v>10000</v>
      </c>
      <c r="F123" s="4">
        <f t="shared" si="5"/>
        <v>8.2142270412354197</v>
      </c>
      <c r="G123" s="11">
        <f t="shared" si="6"/>
        <v>0</v>
      </c>
      <c r="H123" s="8">
        <f t="shared" si="7"/>
        <v>0</v>
      </c>
    </row>
    <row r="124" spans="1:8" x14ac:dyDescent="0.3">
      <c r="A124">
        <v>2400</v>
      </c>
      <c r="B124" t="s">
        <v>87</v>
      </c>
      <c r="C124" s="4">
        <v>188458</v>
      </c>
      <c r="D124" s="4">
        <f t="shared" si="4"/>
        <v>154.80367997371445</v>
      </c>
      <c r="E124" s="4">
        <v>188458</v>
      </c>
      <c r="F124" s="4">
        <f t="shared" si="5"/>
        <v>154.80367997371445</v>
      </c>
      <c r="G124" s="11">
        <f t="shared" si="6"/>
        <v>0</v>
      </c>
      <c r="H124" s="8">
        <f t="shared" si="7"/>
        <v>0</v>
      </c>
    </row>
    <row r="125" spans="1:8" x14ac:dyDescent="0.3">
      <c r="B125" s="5" t="s">
        <v>106</v>
      </c>
      <c r="C125" s="15">
        <f>SUM(C122:C124)</f>
        <v>870597</v>
      </c>
      <c r="D125" s="5">
        <f t="shared" si="4"/>
        <v>715.12814194184318</v>
      </c>
      <c r="E125" s="15">
        <f>SUM(E122:E124)</f>
        <v>800521</v>
      </c>
      <c r="F125" s="5">
        <f t="shared" si="5"/>
        <v>657.56612452768195</v>
      </c>
      <c r="G125" s="15">
        <f t="shared" si="6"/>
        <v>-57.562017414161232</v>
      </c>
      <c r="H125" s="14">
        <f t="shared" si="7"/>
        <v>-8.0491892345137747E-2</v>
      </c>
    </row>
    <row r="126" spans="1:8" x14ac:dyDescent="0.3">
      <c r="D126" s="4"/>
      <c r="F126" s="4"/>
      <c r="G126" s="11"/>
      <c r="H126" s="8"/>
    </row>
    <row r="127" spans="1:8" x14ac:dyDescent="0.3">
      <c r="A127" s="91" t="s">
        <v>228</v>
      </c>
      <c r="B127" s="91"/>
      <c r="C127" s="91"/>
      <c r="D127" s="91"/>
      <c r="E127" s="91"/>
      <c r="F127" s="91"/>
      <c r="G127" s="91"/>
      <c r="H127" s="91"/>
    </row>
    <row r="128" spans="1:8" x14ac:dyDescent="0.3">
      <c r="A128">
        <v>100</v>
      </c>
      <c r="B128" t="s">
        <v>226</v>
      </c>
      <c r="C128" s="4">
        <v>529098</v>
      </c>
      <c r="D128" s="4">
        <f t="shared" si="4"/>
        <v>434.61310990635781</v>
      </c>
      <c r="E128" s="4">
        <v>518229</v>
      </c>
      <c r="F128" s="4">
        <f t="shared" si="5"/>
        <v>425.685066535239</v>
      </c>
      <c r="G128" s="11">
        <f t="shared" si="6"/>
        <v>-8.9280433711188039</v>
      </c>
      <c r="H128" s="8">
        <f t="shared" si="7"/>
        <v>-2.0542508193189223E-2</v>
      </c>
    </row>
    <row r="129" spans="1:8" x14ac:dyDescent="0.3">
      <c r="A129">
        <v>200</v>
      </c>
      <c r="B129" t="s">
        <v>115</v>
      </c>
      <c r="C129" s="4">
        <v>20000</v>
      </c>
      <c r="D129" s="4">
        <f t="shared" si="4"/>
        <v>16.428454082470839</v>
      </c>
      <c r="E129" s="4">
        <v>20000</v>
      </c>
      <c r="F129" s="4">
        <f t="shared" si="5"/>
        <v>16.428454082470839</v>
      </c>
      <c r="G129" s="11">
        <f t="shared" si="6"/>
        <v>0</v>
      </c>
      <c r="H129" s="8">
        <f t="shared" si="7"/>
        <v>0</v>
      </c>
    </row>
    <row r="130" spans="1:8" x14ac:dyDescent="0.3">
      <c r="A130">
        <v>300</v>
      </c>
      <c r="B130" t="s">
        <v>332</v>
      </c>
      <c r="C130" s="4">
        <v>367447</v>
      </c>
      <c r="D130" s="4">
        <f t="shared" si="4"/>
        <v>301.82930836208311</v>
      </c>
      <c r="E130" s="4">
        <v>367447</v>
      </c>
      <c r="F130" s="4">
        <f t="shared" si="5"/>
        <v>301.82930836208311</v>
      </c>
      <c r="G130" s="11">
        <f t="shared" si="6"/>
        <v>0</v>
      </c>
      <c r="H130" s="8">
        <f t="shared" si="7"/>
        <v>0</v>
      </c>
    </row>
    <row r="131" spans="1:8" x14ac:dyDescent="0.3">
      <c r="A131">
        <v>2100</v>
      </c>
      <c r="B131" t="s">
        <v>81</v>
      </c>
      <c r="C131" s="4">
        <v>318619</v>
      </c>
      <c r="D131" s="4">
        <f t="shared" si="4"/>
        <v>261.72088056513883</v>
      </c>
      <c r="E131" s="4">
        <v>318619</v>
      </c>
      <c r="F131" s="4">
        <f t="shared" si="5"/>
        <v>261.72088056513883</v>
      </c>
      <c r="G131" s="11">
        <f t="shared" si="6"/>
        <v>0</v>
      </c>
      <c r="H131" s="8">
        <f t="shared" si="7"/>
        <v>0</v>
      </c>
    </row>
    <row r="132" spans="1:8" x14ac:dyDescent="0.3">
      <c r="A132">
        <v>2200</v>
      </c>
      <c r="B132" t="s">
        <v>83</v>
      </c>
      <c r="C132" s="4">
        <v>360935</v>
      </c>
      <c r="D132" s="4">
        <f t="shared" ref="D132:D185" si="8">C132/$J$1</f>
        <v>296.48020371283059</v>
      </c>
      <c r="E132" s="4">
        <v>360935</v>
      </c>
      <c r="F132" s="4">
        <f t="shared" ref="F132:F185" si="9">E132/$J$2</f>
        <v>296.48020371283059</v>
      </c>
      <c r="G132" s="11">
        <f t="shared" ref="G132:G185" si="10">F132-D132</f>
        <v>0</v>
      </c>
      <c r="H132" s="8">
        <f t="shared" ref="H132:H185" si="11">G132/D132</f>
        <v>0</v>
      </c>
    </row>
    <row r="133" spans="1:8" x14ac:dyDescent="0.3">
      <c r="A133">
        <v>2300</v>
      </c>
      <c r="B133" t="s">
        <v>85</v>
      </c>
      <c r="C133" s="4">
        <v>18971</v>
      </c>
      <c r="D133" s="4">
        <f t="shared" si="8"/>
        <v>15.583210119927713</v>
      </c>
      <c r="E133" s="4">
        <v>18971</v>
      </c>
      <c r="F133" s="4">
        <f t="shared" si="9"/>
        <v>15.583210119927713</v>
      </c>
      <c r="G133" s="11">
        <f t="shared" si="10"/>
        <v>0</v>
      </c>
      <c r="H133" s="8">
        <f t="shared" si="11"/>
        <v>0</v>
      </c>
    </row>
    <row r="134" spans="1:8" x14ac:dyDescent="0.3">
      <c r="A134">
        <v>2400</v>
      </c>
      <c r="B134" t="s">
        <v>87</v>
      </c>
      <c r="C134" s="4">
        <v>115369</v>
      </c>
      <c r="D134" s="4">
        <f t="shared" si="8"/>
        <v>94.766715952028903</v>
      </c>
      <c r="E134" s="4">
        <v>115369</v>
      </c>
      <c r="F134" s="4">
        <f t="shared" si="9"/>
        <v>94.766715952028903</v>
      </c>
      <c r="G134" s="11">
        <f t="shared" si="10"/>
        <v>0</v>
      </c>
      <c r="H134" s="8">
        <f t="shared" si="11"/>
        <v>0</v>
      </c>
    </row>
    <row r="135" spans="1:8" x14ac:dyDescent="0.3">
      <c r="A135">
        <v>2500</v>
      </c>
      <c r="B135" t="s">
        <v>89</v>
      </c>
      <c r="C135" s="4">
        <v>172746</v>
      </c>
      <c r="D135" s="4">
        <f t="shared" si="8"/>
        <v>141.89748644652536</v>
      </c>
      <c r="E135" s="4">
        <v>172746</v>
      </c>
      <c r="F135" s="4">
        <f t="shared" si="9"/>
        <v>141.89748644652536</v>
      </c>
      <c r="G135" s="11">
        <f t="shared" si="10"/>
        <v>0</v>
      </c>
      <c r="H135" s="8">
        <f t="shared" si="11"/>
        <v>0</v>
      </c>
    </row>
    <row r="136" spans="1:8" x14ac:dyDescent="0.3">
      <c r="B136" s="1" t="s">
        <v>106</v>
      </c>
      <c r="C136" s="15">
        <f>SUM(C128:C135)</f>
        <v>1903185</v>
      </c>
      <c r="D136" s="5">
        <f t="shared" si="8"/>
        <v>1563.3193691473632</v>
      </c>
      <c r="E136" s="15">
        <f>SUM(E128:E135)</f>
        <v>1892316</v>
      </c>
      <c r="F136" s="5">
        <f t="shared" si="9"/>
        <v>1554.3913257762442</v>
      </c>
      <c r="G136" s="15">
        <f t="shared" si="10"/>
        <v>-8.9280433711189744</v>
      </c>
      <c r="H136" s="14">
        <f t="shared" si="11"/>
        <v>-5.7109529551778934E-3</v>
      </c>
    </row>
    <row r="137" spans="1:8" x14ac:dyDescent="0.3">
      <c r="D137" s="4"/>
      <c r="F137" s="4"/>
      <c r="G137" s="11"/>
      <c r="H137" s="8"/>
    </row>
    <row r="138" spans="1:8" x14ac:dyDescent="0.3">
      <c r="A138" s="91" t="s">
        <v>240</v>
      </c>
      <c r="B138" s="91"/>
      <c r="C138" s="91"/>
      <c r="D138" s="91"/>
      <c r="E138" s="91"/>
      <c r="F138" s="91"/>
      <c r="G138" s="91"/>
      <c r="H138" s="91"/>
    </row>
    <row r="139" spans="1:8" x14ac:dyDescent="0.3">
      <c r="A139">
        <v>200</v>
      </c>
      <c r="B139" t="s">
        <v>115</v>
      </c>
      <c r="C139" s="4">
        <v>1310931</v>
      </c>
      <c r="D139" s="4">
        <f t="shared" si="8"/>
        <v>1076.828486939379</v>
      </c>
      <c r="E139" s="4">
        <v>1269764</v>
      </c>
      <c r="F139" s="4">
        <f t="shared" si="9"/>
        <v>1043.012978478725</v>
      </c>
      <c r="G139" s="11">
        <f t="shared" si="10"/>
        <v>-33.815508460653973</v>
      </c>
      <c r="H139" s="8">
        <f t="shared" si="11"/>
        <v>-3.1402873225211812E-2</v>
      </c>
    </row>
    <row r="140" spans="1:8" x14ac:dyDescent="0.3">
      <c r="A140">
        <v>2100</v>
      </c>
      <c r="B140" t="s">
        <v>81</v>
      </c>
      <c r="C140" s="4">
        <v>305023</v>
      </c>
      <c r="D140" s="4">
        <f t="shared" si="8"/>
        <v>250.55281747987513</v>
      </c>
      <c r="E140" s="4">
        <v>327558</v>
      </c>
      <c r="F140" s="4">
        <f t="shared" si="9"/>
        <v>269.06357811729913</v>
      </c>
      <c r="G140" s="11">
        <f t="shared" si="10"/>
        <v>18.510760637423999</v>
      </c>
      <c r="H140" s="8">
        <f t="shared" si="11"/>
        <v>7.387967464748553E-2</v>
      </c>
    </row>
    <row r="141" spans="1:8" x14ac:dyDescent="0.3">
      <c r="A141">
        <v>2200</v>
      </c>
      <c r="B141" t="s">
        <v>83</v>
      </c>
      <c r="C141" s="4">
        <v>5033</v>
      </c>
      <c r="D141" s="4">
        <f t="shared" si="8"/>
        <v>4.1342204698537861</v>
      </c>
      <c r="E141" s="4">
        <v>10421</v>
      </c>
      <c r="F141" s="4">
        <f t="shared" si="9"/>
        <v>8.5600459996714306</v>
      </c>
      <c r="G141" s="11">
        <f t="shared" si="10"/>
        <v>4.4258255298176445</v>
      </c>
      <c r="H141" s="8">
        <f t="shared" si="11"/>
        <v>1.0705344724816215</v>
      </c>
    </row>
    <row r="142" spans="1:8" x14ac:dyDescent="0.3">
      <c r="A142">
        <v>2300</v>
      </c>
      <c r="B142" t="s">
        <v>85</v>
      </c>
      <c r="C142" s="4">
        <v>94512</v>
      </c>
      <c r="D142" s="4">
        <f t="shared" si="8"/>
        <v>77.634302612124188</v>
      </c>
      <c r="E142" s="4">
        <v>107235</v>
      </c>
      <c r="F142" s="4">
        <f t="shared" si="9"/>
        <v>88.085263676688015</v>
      </c>
      <c r="G142" s="11">
        <f t="shared" si="10"/>
        <v>10.450961064563828</v>
      </c>
      <c r="H142" s="8">
        <f t="shared" si="11"/>
        <v>0.1346178263077705</v>
      </c>
    </row>
    <row r="143" spans="1:8" x14ac:dyDescent="0.3">
      <c r="B143" s="1" t="s">
        <v>106</v>
      </c>
      <c r="C143" s="15">
        <f>SUM(C139:C142)</f>
        <v>1715499</v>
      </c>
      <c r="D143" s="5">
        <f t="shared" si="8"/>
        <v>1409.149827501232</v>
      </c>
      <c r="E143" s="15">
        <f>SUM(E139:E142)</f>
        <v>1714978</v>
      </c>
      <c r="F143" s="5">
        <f t="shared" si="9"/>
        <v>1408.7218662723837</v>
      </c>
      <c r="G143" s="15">
        <f t="shared" si="10"/>
        <v>-0.42796122884828947</v>
      </c>
      <c r="H143" s="14">
        <f t="shared" si="11"/>
        <v>-3.0370172177302793E-4</v>
      </c>
    </row>
    <row r="144" spans="1:8" x14ac:dyDescent="0.3">
      <c r="D144" s="4"/>
      <c r="F144" s="4"/>
      <c r="G144" s="11"/>
      <c r="H144" s="8"/>
    </row>
    <row r="145" spans="1:8" x14ac:dyDescent="0.3">
      <c r="A145" s="91" t="s">
        <v>297</v>
      </c>
      <c r="B145" s="91"/>
      <c r="C145" s="91"/>
      <c r="D145" s="91"/>
      <c r="E145" s="91"/>
      <c r="F145" s="91"/>
      <c r="G145" s="91"/>
      <c r="H145" s="91"/>
    </row>
    <row r="146" spans="1:8" x14ac:dyDescent="0.3">
      <c r="A146">
        <v>100</v>
      </c>
      <c r="B146" s="43" t="s">
        <v>226</v>
      </c>
      <c r="C146" s="4">
        <v>508840</v>
      </c>
      <c r="D146" s="4">
        <f t="shared" si="8"/>
        <v>417.97272876622304</v>
      </c>
      <c r="E146" s="4">
        <v>508840</v>
      </c>
      <c r="F146" s="4">
        <f t="shared" si="9"/>
        <v>417.97272876622304</v>
      </c>
      <c r="G146" s="11">
        <f t="shared" si="10"/>
        <v>0</v>
      </c>
      <c r="H146" s="8">
        <f t="shared" si="11"/>
        <v>0</v>
      </c>
    </row>
    <row r="147" spans="1:8" x14ac:dyDescent="0.3">
      <c r="A147">
        <v>200</v>
      </c>
      <c r="B147" t="s">
        <v>115</v>
      </c>
      <c r="C147" s="4">
        <v>340677</v>
      </c>
      <c r="D147" s="4">
        <f t="shared" si="8"/>
        <v>279.83982257269588</v>
      </c>
      <c r="E147" s="4">
        <v>340677</v>
      </c>
      <c r="F147" s="4">
        <f t="shared" si="9"/>
        <v>279.83982257269588</v>
      </c>
      <c r="G147" s="11">
        <f t="shared" si="10"/>
        <v>0</v>
      </c>
      <c r="H147" s="8">
        <f t="shared" si="11"/>
        <v>0</v>
      </c>
    </row>
    <row r="148" spans="1:8" x14ac:dyDescent="0.3">
      <c r="A148">
        <v>300</v>
      </c>
      <c r="B148" t="s">
        <v>332</v>
      </c>
      <c r="C148" s="4">
        <v>15668</v>
      </c>
      <c r="D148" s="4">
        <f t="shared" si="8"/>
        <v>12.870050928207654</v>
      </c>
      <c r="E148" s="4">
        <v>15668</v>
      </c>
      <c r="F148" s="4">
        <f t="shared" si="9"/>
        <v>12.870050928207654</v>
      </c>
      <c r="G148" s="11">
        <f t="shared" si="10"/>
        <v>0</v>
      </c>
      <c r="H148" s="8">
        <f t="shared" si="11"/>
        <v>0</v>
      </c>
    </row>
    <row r="149" spans="1:8" x14ac:dyDescent="0.3">
      <c r="A149">
        <v>2100</v>
      </c>
      <c r="B149" t="s">
        <v>639</v>
      </c>
      <c r="C149" s="4">
        <v>203931</v>
      </c>
      <c r="D149" s="4">
        <f t="shared" si="8"/>
        <v>167.51355347461802</v>
      </c>
      <c r="E149" s="4">
        <v>203931</v>
      </c>
      <c r="F149" s="4">
        <f t="shared" si="9"/>
        <v>167.51355347461802</v>
      </c>
      <c r="G149" s="11">
        <f t="shared" si="10"/>
        <v>0</v>
      </c>
      <c r="H149" s="8">
        <f t="shared" si="11"/>
        <v>0</v>
      </c>
    </row>
    <row r="150" spans="1:8" x14ac:dyDescent="0.3">
      <c r="A150">
        <v>2200</v>
      </c>
      <c r="B150" t="s">
        <v>83</v>
      </c>
      <c r="C150" s="4">
        <v>424673</v>
      </c>
      <c r="D150" s="4">
        <f t="shared" si="8"/>
        <v>348.83604402825694</v>
      </c>
      <c r="E150" s="4">
        <v>424673</v>
      </c>
      <c r="F150" s="4">
        <f t="shared" si="9"/>
        <v>348.83604402825694</v>
      </c>
      <c r="G150" s="11">
        <f t="shared" si="10"/>
        <v>0</v>
      </c>
      <c r="H150" s="8">
        <f t="shared" si="11"/>
        <v>0</v>
      </c>
    </row>
    <row r="151" spans="1:8" x14ac:dyDescent="0.3">
      <c r="A151">
        <v>2300</v>
      </c>
      <c r="B151" t="s">
        <v>85</v>
      </c>
      <c r="C151" s="4">
        <v>208846</v>
      </c>
      <c r="D151" s="4">
        <f t="shared" si="8"/>
        <v>171.55084606538523</v>
      </c>
      <c r="E151" s="4">
        <v>208846</v>
      </c>
      <c r="F151" s="4">
        <f t="shared" si="9"/>
        <v>171.55084606538523</v>
      </c>
      <c r="G151" s="11">
        <f t="shared" si="10"/>
        <v>0</v>
      </c>
      <c r="H151" s="8">
        <f t="shared" si="11"/>
        <v>0</v>
      </c>
    </row>
    <row r="152" spans="1:8" x14ac:dyDescent="0.3">
      <c r="A152">
        <v>2400</v>
      </c>
      <c r="B152" t="s">
        <v>87</v>
      </c>
      <c r="C152" s="4">
        <v>21798</v>
      </c>
      <c r="D152" s="4">
        <f t="shared" si="8"/>
        <v>17.905372104484968</v>
      </c>
      <c r="E152" s="4">
        <v>21798</v>
      </c>
      <c r="F152" s="4">
        <f t="shared" si="9"/>
        <v>17.905372104484968</v>
      </c>
      <c r="G152" s="11">
        <f t="shared" si="10"/>
        <v>0</v>
      </c>
      <c r="H152" s="8">
        <f t="shared" si="11"/>
        <v>0</v>
      </c>
    </row>
    <row r="153" spans="1:8" x14ac:dyDescent="0.3">
      <c r="A153">
        <v>2500</v>
      </c>
      <c r="B153" t="s">
        <v>89</v>
      </c>
      <c r="C153" s="4">
        <v>1759</v>
      </c>
      <c r="D153" s="4">
        <f t="shared" si="8"/>
        <v>1.4448825365533102</v>
      </c>
      <c r="E153" s="4">
        <v>1758</v>
      </c>
      <c r="F153" s="4">
        <f t="shared" si="9"/>
        <v>1.4440611138491868</v>
      </c>
      <c r="G153" s="11">
        <f t="shared" si="10"/>
        <v>-8.2142270412344232E-4</v>
      </c>
      <c r="H153" s="8">
        <f t="shared" si="11"/>
        <v>-5.685048322910056E-4</v>
      </c>
    </row>
    <row r="154" spans="1:8" x14ac:dyDescent="0.3">
      <c r="A154">
        <v>2900</v>
      </c>
      <c r="B154" t="s">
        <v>150</v>
      </c>
      <c r="C154" s="4">
        <v>5150</v>
      </c>
      <c r="D154" s="4">
        <f t="shared" si="8"/>
        <v>4.2303269262362413</v>
      </c>
      <c r="E154" s="4">
        <v>5151</v>
      </c>
      <c r="F154" s="4">
        <f t="shared" si="9"/>
        <v>4.2311483489403647</v>
      </c>
      <c r="G154" s="11">
        <f t="shared" si="10"/>
        <v>8.2142270412344232E-4</v>
      </c>
      <c r="H154" s="8">
        <f t="shared" si="11"/>
        <v>1.9417475728152983E-4</v>
      </c>
    </row>
    <row r="155" spans="1:8" x14ac:dyDescent="0.3">
      <c r="B155" s="1" t="s">
        <v>222</v>
      </c>
      <c r="C155" s="5">
        <v>1733544</v>
      </c>
      <c r="D155" s="5">
        <f t="shared" si="8"/>
        <v>1423.9724001971413</v>
      </c>
      <c r="E155" s="5">
        <v>1733544</v>
      </c>
      <c r="F155" s="5">
        <f t="shared" si="9"/>
        <v>1423.9724001971413</v>
      </c>
      <c r="G155" s="15">
        <f t="shared" si="10"/>
        <v>0</v>
      </c>
      <c r="H155" s="14">
        <f t="shared" si="11"/>
        <v>0</v>
      </c>
    </row>
    <row r="156" spans="1:8" x14ac:dyDescent="0.3">
      <c r="D156" s="4"/>
      <c r="F156" s="4"/>
      <c r="G156" s="11"/>
      <c r="H156" s="8"/>
    </row>
    <row r="157" spans="1:8" x14ac:dyDescent="0.3">
      <c r="A157" s="91" t="s">
        <v>640</v>
      </c>
      <c r="B157" s="91"/>
      <c r="C157" s="91"/>
      <c r="D157" s="91"/>
      <c r="E157" s="91"/>
      <c r="F157" s="91"/>
      <c r="G157" s="91"/>
      <c r="H157" s="91"/>
    </row>
    <row r="158" spans="1:8" x14ac:dyDescent="0.3">
      <c r="A158">
        <v>100</v>
      </c>
      <c r="B158" t="s">
        <v>226</v>
      </c>
      <c r="C158" s="4">
        <v>47461</v>
      </c>
      <c r="D158" s="4">
        <f t="shared" si="8"/>
        <v>38.985542960407422</v>
      </c>
      <c r="E158" s="4">
        <v>0</v>
      </c>
      <c r="F158" s="4">
        <f t="shared" si="9"/>
        <v>0</v>
      </c>
      <c r="G158" s="11">
        <f t="shared" si="10"/>
        <v>-38.985542960407422</v>
      </c>
      <c r="H158" s="8">
        <f t="shared" si="11"/>
        <v>-1</v>
      </c>
    </row>
    <row r="159" spans="1:8" x14ac:dyDescent="0.3">
      <c r="A159">
        <v>910</v>
      </c>
      <c r="B159" t="s">
        <v>641</v>
      </c>
      <c r="C159" s="4">
        <v>5000</v>
      </c>
      <c r="D159" s="4">
        <f t="shared" si="8"/>
        <v>4.1071135206177098</v>
      </c>
      <c r="E159" s="4">
        <v>5000</v>
      </c>
      <c r="F159" s="4">
        <f t="shared" si="9"/>
        <v>4.1071135206177098</v>
      </c>
      <c r="G159" s="11">
        <f t="shared" si="10"/>
        <v>0</v>
      </c>
      <c r="H159" s="8">
        <f t="shared" si="11"/>
        <v>0</v>
      </c>
    </row>
    <row r="160" spans="1:8" x14ac:dyDescent="0.3">
      <c r="A160">
        <v>2100</v>
      </c>
      <c r="B160" t="s">
        <v>81</v>
      </c>
      <c r="C160" s="4">
        <v>5100</v>
      </c>
      <c r="D160" s="4">
        <f t="shared" si="8"/>
        <v>4.1892557910300638</v>
      </c>
      <c r="E160" s="4">
        <v>5100</v>
      </c>
      <c r="F160" s="4">
        <f t="shared" si="9"/>
        <v>4.1892557910300638</v>
      </c>
      <c r="G160" s="11">
        <f t="shared" si="10"/>
        <v>0</v>
      </c>
      <c r="H160" s="8">
        <f t="shared" si="11"/>
        <v>0</v>
      </c>
    </row>
    <row r="161" spans="1:8" x14ac:dyDescent="0.3">
      <c r="A161">
        <v>2300</v>
      </c>
      <c r="B161" t="s">
        <v>85</v>
      </c>
      <c r="C161" s="4">
        <v>800</v>
      </c>
      <c r="D161" s="4">
        <f t="shared" si="8"/>
        <v>0.65713816329883357</v>
      </c>
      <c r="E161" s="4">
        <v>800</v>
      </c>
      <c r="F161" s="4">
        <f t="shared" si="9"/>
        <v>0.65713816329883357</v>
      </c>
      <c r="G161" s="11">
        <f t="shared" si="10"/>
        <v>0</v>
      </c>
      <c r="H161" s="8">
        <f t="shared" si="11"/>
        <v>0</v>
      </c>
    </row>
    <row r="162" spans="1:8" x14ac:dyDescent="0.3">
      <c r="A162">
        <v>2500</v>
      </c>
      <c r="B162" t="s">
        <v>89</v>
      </c>
      <c r="C162" s="4">
        <v>4100</v>
      </c>
      <c r="D162" s="4">
        <f t="shared" si="8"/>
        <v>3.3678330869065221</v>
      </c>
      <c r="E162" s="4">
        <v>4100</v>
      </c>
      <c r="F162" s="4">
        <f t="shared" si="9"/>
        <v>3.3678330869065221</v>
      </c>
      <c r="G162" s="11">
        <f t="shared" si="10"/>
        <v>0</v>
      </c>
      <c r="H162" s="8">
        <f t="shared" si="11"/>
        <v>0</v>
      </c>
    </row>
    <row r="163" spans="1:8" x14ac:dyDescent="0.3">
      <c r="A163">
        <v>2600</v>
      </c>
      <c r="B163" t="s">
        <v>273</v>
      </c>
      <c r="C163" s="4">
        <v>3320</v>
      </c>
      <c r="D163" s="4">
        <f t="shared" si="8"/>
        <v>2.7271233776901593</v>
      </c>
      <c r="E163" s="4">
        <v>0</v>
      </c>
      <c r="F163" s="4">
        <f t="shared" si="9"/>
        <v>0</v>
      </c>
      <c r="G163" s="11">
        <f t="shared" si="10"/>
        <v>-2.7271233776901593</v>
      </c>
      <c r="H163" s="8">
        <f t="shared" si="11"/>
        <v>-1</v>
      </c>
    </row>
    <row r="164" spans="1:8" x14ac:dyDescent="0.3">
      <c r="B164" s="1" t="s">
        <v>222</v>
      </c>
      <c r="C164" s="15">
        <f>SUM(C158:C163)</f>
        <v>65781</v>
      </c>
      <c r="D164" s="5">
        <f t="shared" si="8"/>
        <v>54.034006899950711</v>
      </c>
      <c r="E164" s="15">
        <f>SUM(E159:E163)</f>
        <v>15000</v>
      </c>
      <c r="F164" s="5">
        <f t="shared" si="9"/>
        <v>12.321340561853129</v>
      </c>
      <c r="G164" s="15">
        <f t="shared" si="10"/>
        <v>-41.712666338097584</v>
      </c>
      <c r="H164" s="14">
        <f t="shared" si="11"/>
        <v>-0.7719706298171205</v>
      </c>
    </row>
    <row r="165" spans="1:8" x14ac:dyDescent="0.3">
      <c r="D165" s="4"/>
      <c r="F165" s="4"/>
      <c r="G165" s="11"/>
      <c r="H165" s="8"/>
    </row>
    <row r="166" spans="1:8" x14ac:dyDescent="0.3">
      <c r="A166" s="91" t="s">
        <v>327</v>
      </c>
      <c r="B166" s="91"/>
      <c r="C166" s="91"/>
      <c r="D166" s="91"/>
      <c r="E166" s="91"/>
      <c r="F166" s="91"/>
      <c r="G166" s="91"/>
      <c r="H166" s="91"/>
    </row>
    <row r="167" spans="1:8" x14ac:dyDescent="0.3">
      <c r="A167">
        <v>2300</v>
      </c>
      <c r="B167" t="s">
        <v>85</v>
      </c>
      <c r="C167" s="4">
        <v>132</v>
      </c>
      <c r="D167" s="4">
        <f t="shared" si="8"/>
        <v>0.10842779694430753</v>
      </c>
      <c r="E167" s="4">
        <v>0</v>
      </c>
      <c r="F167" s="4">
        <f t="shared" si="9"/>
        <v>0</v>
      </c>
      <c r="G167" s="11">
        <f t="shared" si="10"/>
        <v>-0.10842779694430753</v>
      </c>
      <c r="H167" s="8">
        <f t="shared" si="11"/>
        <v>-1</v>
      </c>
    </row>
    <row r="168" spans="1:8" x14ac:dyDescent="0.3">
      <c r="A168">
        <v>2500</v>
      </c>
      <c r="B168" t="s">
        <v>89</v>
      </c>
      <c r="C168" s="4">
        <v>132</v>
      </c>
      <c r="D168" s="4">
        <f t="shared" si="8"/>
        <v>0.10842779694430753</v>
      </c>
      <c r="E168" s="4">
        <v>0</v>
      </c>
      <c r="F168" s="4">
        <f t="shared" si="9"/>
        <v>0</v>
      </c>
      <c r="G168" s="11">
        <f t="shared" si="10"/>
        <v>-0.10842779694430753</v>
      </c>
      <c r="H168" s="8">
        <f t="shared" si="11"/>
        <v>-1</v>
      </c>
    </row>
    <row r="169" spans="1:8" x14ac:dyDescent="0.3">
      <c r="B169" s="1" t="s">
        <v>106</v>
      </c>
      <c r="C169" s="15">
        <f>SUM(C167:C168)</f>
        <v>264</v>
      </c>
      <c r="D169" s="5">
        <f t="shared" si="8"/>
        <v>0.21685559388861506</v>
      </c>
      <c r="E169" s="1"/>
      <c r="F169" s="5">
        <f t="shared" si="9"/>
        <v>0</v>
      </c>
      <c r="G169" s="15">
        <f t="shared" si="10"/>
        <v>-0.21685559388861506</v>
      </c>
      <c r="H169" s="14">
        <f t="shared" si="11"/>
        <v>-1</v>
      </c>
    </row>
    <row r="170" spans="1:8" x14ac:dyDescent="0.3">
      <c r="D170" s="4"/>
      <c r="F170" s="4"/>
      <c r="G170" s="11"/>
      <c r="H170" s="8"/>
    </row>
    <row r="171" spans="1:8" x14ac:dyDescent="0.3">
      <c r="A171" s="91" t="s">
        <v>311</v>
      </c>
      <c r="B171" s="91"/>
      <c r="C171" s="91"/>
      <c r="D171" s="91"/>
      <c r="E171" s="91"/>
      <c r="F171" s="91"/>
      <c r="G171" s="91"/>
      <c r="H171" s="91"/>
    </row>
    <row r="172" spans="1:8" x14ac:dyDescent="0.3">
      <c r="A172">
        <v>3100</v>
      </c>
      <c r="B172" t="s">
        <v>313</v>
      </c>
      <c r="C172" s="4">
        <v>446531</v>
      </c>
      <c r="D172" s="4">
        <f t="shared" si="8"/>
        <v>366.79070149498932</v>
      </c>
      <c r="E172" s="4">
        <v>475006</v>
      </c>
      <c r="F172" s="4">
        <f t="shared" si="9"/>
        <v>390.18071299490714</v>
      </c>
      <c r="G172" s="11">
        <f t="shared" si="10"/>
        <v>23.390011499917819</v>
      </c>
      <c r="H172" s="8">
        <f t="shared" si="11"/>
        <v>6.3769368756032507E-2</v>
      </c>
    </row>
    <row r="173" spans="1:8" x14ac:dyDescent="0.3">
      <c r="B173" s="1" t="s">
        <v>106</v>
      </c>
      <c r="C173" s="15">
        <f>C172</f>
        <v>446531</v>
      </c>
      <c r="D173" s="5">
        <f t="shared" si="8"/>
        <v>366.79070149498932</v>
      </c>
      <c r="E173" s="15">
        <f>E172</f>
        <v>475006</v>
      </c>
      <c r="F173" s="5">
        <f t="shared" si="9"/>
        <v>390.18071299490714</v>
      </c>
      <c r="G173" s="15">
        <f t="shared" si="10"/>
        <v>23.390011499917819</v>
      </c>
      <c r="H173" s="14">
        <f t="shared" si="11"/>
        <v>6.3769368756032507E-2</v>
      </c>
    </row>
    <row r="174" spans="1:8" x14ac:dyDescent="0.3">
      <c r="D174" s="4"/>
      <c r="F174" s="4"/>
      <c r="G174" s="11"/>
      <c r="H174" s="8"/>
    </row>
    <row r="175" spans="1:8" x14ac:dyDescent="0.3">
      <c r="A175" s="91" t="s">
        <v>373</v>
      </c>
      <c r="B175" s="91"/>
      <c r="C175" s="91"/>
      <c r="D175" s="91"/>
      <c r="E175" s="91"/>
      <c r="F175" s="91"/>
      <c r="G175" s="91"/>
      <c r="H175" s="91"/>
    </row>
    <row r="176" spans="1:8" x14ac:dyDescent="0.3">
      <c r="A176">
        <v>2300</v>
      </c>
      <c r="B176" t="s">
        <v>85</v>
      </c>
      <c r="C176" s="4">
        <v>7878</v>
      </c>
      <c r="D176" s="4">
        <f t="shared" si="8"/>
        <v>6.4711680630852628</v>
      </c>
      <c r="E176" s="4">
        <v>0</v>
      </c>
      <c r="F176" s="4">
        <f t="shared" si="9"/>
        <v>0</v>
      </c>
      <c r="G176" s="11">
        <f t="shared" si="10"/>
        <v>-6.4711680630852628</v>
      </c>
      <c r="H176" s="8">
        <f t="shared" si="11"/>
        <v>-1</v>
      </c>
    </row>
    <row r="177" spans="1:8" x14ac:dyDescent="0.3">
      <c r="A177">
        <v>2500</v>
      </c>
      <c r="B177" t="s">
        <v>89</v>
      </c>
      <c r="C177" s="4">
        <v>260559</v>
      </c>
      <c r="D177" s="4">
        <f t="shared" si="8"/>
        <v>214.02907836372594</v>
      </c>
      <c r="E177" s="4">
        <v>0</v>
      </c>
      <c r="F177" s="4">
        <f t="shared" si="9"/>
        <v>0</v>
      </c>
      <c r="G177" s="11">
        <f t="shared" si="10"/>
        <v>-214.02907836372594</v>
      </c>
      <c r="H177" s="8">
        <f t="shared" si="11"/>
        <v>-1</v>
      </c>
    </row>
    <row r="178" spans="1:8" x14ac:dyDescent="0.3">
      <c r="A178">
        <v>2600</v>
      </c>
      <c r="B178" t="s">
        <v>273</v>
      </c>
      <c r="C178" s="4">
        <v>273802</v>
      </c>
      <c r="D178" s="4">
        <f t="shared" si="8"/>
        <v>224.90717923443401</v>
      </c>
      <c r="E178" s="4">
        <v>160390</v>
      </c>
      <c r="F178" s="4">
        <f t="shared" si="9"/>
        <v>131.7479875143749</v>
      </c>
      <c r="G178" s="11">
        <f t="shared" si="10"/>
        <v>-93.159191720059113</v>
      </c>
      <c r="H178" s="8">
        <f t="shared" si="11"/>
        <v>-0.41421172964404929</v>
      </c>
    </row>
    <row r="179" spans="1:8" x14ac:dyDescent="0.3">
      <c r="A179">
        <v>4500</v>
      </c>
      <c r="B179" t="s">
        <v>644</v>
      </c>
      <c r="C179" s="4">
        <v>3085</v>
      </c>
      <c r="D179" s="4">
        <f t="shared" si="8"/>
        <v>2.5340890422211269</v>
      </c>
      <c r="E179" s="4">
        <v>0</v>
      </c>
      <c r="F179" s="4">
        <f t="shared" si="9"/>
        <v>0</v>
      </c>
      <c r="G179" s="11">
        <f t="shared" si="10"/>
        <v>-2.5340890422211269</v>
      </c>
      <c r="H179" s="8">
        <f t="shared" si="11"/>
        <v>-1</v>
      </c>
    </row>
    <row r="180" spans="1:8" x14ac:dyDescent="0.3">
      <c r="A180">
        <v>4700</v>
      </c>
      <c r="B180" t="s">
        <v>215</v>
      </c>
      <c r="C180" s="4">
        <v>441800</v>
      </c>
      <c r="D180" s="4">
        <f t="shared" si="8"/>
        <v>362.90455068178079</v>
      </c>
      <c r="E180" s="4">
        <v>300000</v>
      </c>
      <c r="F180" s="4">
        <f t="shared" si="9"/>
        <v>246.42681123706257</v>
      </c>
      <c r="G180" s="11">
        <f t="shared" si="10"/>
        <v>-116.47773944471822</v>
      </c>
      <c r="H180" s="8">
        <f t="shared" si="11"/>
        <v>-0.32095971027614301</v>
      </c>
    </row>
    <row r="181" spans="1:8" x14ac:dyDescent="0.3">
      <c r="B181" s="1" t="s">
        <v>106</v>
      </c>
      <c r="C181" s="15">
        <v>1069058</v>
      </c>
      <c r="D181" s="5">
        <f t="shared" si="8"/>
        <v>878.14851322490551</v>
      </c>
      <c r="E181" s="5">
        <v>510000</v>
      </c>
      <c r="F181" s="5">
        <f t="shared" si="9"/>
        <v>418.92557910300638</v>
      </c>
      <c r="G181" s="15">
        <f t="shared" si="10"/>
        <v>-459.22293412189913</v>
      </c>
      <c r="H181" s="14">
        <f t="shared" si="11"/>
        <v>-0.52294449880174887</v>
      </c>
    </row>
    <row r="182" spans="1:8" x14ac:dyDescent="0.3">
      <c r="D182" s="4"/>
      <c r="F182" s="4"/>
      <c r="G182" s="11"/>
      <c r="H182" s="8"/>
    </row>
    <row r="183" spans="1:8" x14ac:dyDescent="0.3">
      <c r="A183" s="91" t="s">
        <v>263</v>
      </c>
      <c r="B183" s="91"/>
      <c r="C183" s="91"/>
      <c r="D183" s="91"/>
      <c r="E183" s="91"/>
      <c r="F183" s="91"/>
      <c r="G183" s="91"/>
      <c r="H183" s="91"/>
    </row>
    <row r="184" spans="1:8" x14ac:dyDescent="0.3">
      <c r="A184">
        <v>2600</v>
      </c>
      <c r="B184" t="s">
        <v>273</v>
      </c>
      <c r="C184" s="4">
        <v>11305</v>
      </c>
      <c r="D184" s="4">
        <f t="shared" si="8"/>
        <v>9.2861836701166407</v>
      </c>
      <c r="E184" s="4">
        <v>2750</v>
      </c>
      <c r="F184" s="4">
        <f t="shared" si="9"/>
        <v>2.2589124363397404</v>
      </c>
      <c r="G184" s="11">
        <f t="shared" si="10"/>
        <v>-7.0272712337769008</v>
      </c>
      <c r="H184" s="8">
        <f t="shared" si="11"/>
        <v>-0.75674480318443171</v>
      </c>
    </row>
    <row r="185" spans="1:8" x14ac:dyDescent="0.3">
      <c r="B185" s="1" t="s">
        <v>106</v>
      </c>
      <c r="C185" s="15">
        <f>C184</f>
        <v>11305</v>
      </c>
      <c r="D185" s="5">
        <f t="shared" si="8"/>
        <v>9.2861836701166407</v>
      </c>
      <c r="E185" s="15">
        <f>E184</f>
        <v>2750</v>
      </c>
      <c r="F185" s="5">
        <f t="shared" si="9"/>
        <v>2.2589124363397404</v>
      </c>
      <c r="G185" s="15">
        <f t="shared" si="10"/>
        <v>-7.0272712337769008</v>
      </c>
      <c r="H185" s="14">
        <f t="shared" si="11"/>
        <v>-0.75674480318443171</v>
      </c>
    </row>
    <row r="186" spans="1:8" x14ac:dyDescent="0.3">
      <c r="D186" s="4"/>
      <c r="F186" s="4"/>
      <c r="G186" s="11"/>
      <c r="H186" s="8"/>
    </row>
    <row r="187" spans="1:8" x14ac:dyDescent="0.3">
      <c r="D187" s="4"/>
      <c r="F187" s="4"/>
      <c r="G187" s="11"/>
      <c r="H187" s="8"/>
    </row>
    <row r="188" spans="1:8" x14ac:dyDescent="0.3">
      <c r="D188" s="4"/>
      <c r="F188" s="4"/>
      <c r="G188" s="11"/>
      <c r="H188" s="8"/>
    </row>
    <row r="189" spans="1:8" x14ac:dyDescent="0.3">
      <c r="D189" s="4"/>
      <c r="F189" s="4"/>
      <c r="G189" s="11"/>
      <c r="H189" s="8"/>
    </row>
    <row r="190" spans="1:8" x14ac:dyDescent="0.3">
      <c r="D190" s="4"/>
      <c r="F190" s="4"/>
      <c r="G190" s="11"/>
      <c r="H190" s="8"/>
    </row>
    <row r="191" spans="1:8" x14ac:dyDescent="0.3">
      <c r="D191" s="4"/>
      <c r="F191" s="4"/>
      <c r="G191" s="11"/>
      <c r="H191" s="8"/>
    </row>
    <row r="192" spans="1:8" x14ac:dyDescent="0.3">
      <c r="F192" s="4"/>
      <c r="G192" s="11"/>
      <c r="H192" s="8"/>
    </row>
    <row r="193" spans="6:8" x14ac:dyDescent="0.3">
      <c r="F193" s="4"/>
      <c r="G193" s="11"/>
      <c r="H193" s="8"/>
    </row>
    <row r="194" spans="6:8" x14ac:dyDescent="0.3">
      <c r="F194" s="4"/>
      <c r="G194" s="11"/>
      <c r="H194" s="8"/>
    </row>
    <row r="195" spans="6:8" x14ac:dyDescent="0.3">
      <c r="F195" s="4"/>
      <c r="G195" s="11"/>
      <c r="H195" s="8"/>
    </row>
    <row r="196" spans="6:8" x14ac:dyDescent="0.3">
      <c r="F196" s="4"/>
      <c r="G196" s="11"/>
      <c r="H196" s="8"/>
    </row>
    <row r="197" spans="6:8" x14ac:dyDescent="0.3">
      <c r="F197" s="4"/>
      <c r="G197" s="11"/>
      <c r="H197" s="8"/>
    </row>
    <row r="198" spans="6:8" x14ac:dyDescent="0.3">
      <c r="F198" s="4"/>
      <c r="G198" s="11"/>
      <c r="H198" s="8"/>
    </row>
    <row r="199" spans="6:8" x14ac:dyDescent="0.3">
      <c r="F199" s="4"/>
      <c r="G199" s="11"/>
      <c r="H199" s="8"/>
    </row>
    <row r="200" spans="6:8" x14ac:dyDescent="0.3">
      <c r="F200" s="4"/>
      <c r="G200" s="11"/>
      <c r="H200" s="8"/>
    </row>
    <row r="201" spans="6:8" x14ac:dyDescent="0.3">
      <c r="F201" s="4"/>
      <c r="G201" s="11"/>
      <c r="H201" s="8"/>
    </row>
    <row r="202" spans="6:8" x14ac:dyDescent="0.3">
      <c r="F202" s="4"/>
      <c r="G202" s="11"/>
      <c r="H202" s="8"/>
    </row>
    <row r="203" spans="6:8" x14ac:dyDescent="0.3">
      <c r="F203" s="4"/>
      <c r="G203" s="11"/>
      <c r="H203" s="8"/>
    </row>
    <row r="204" spans="6:8" x14ac:dyDescent="0.3">
      <c r="F204" s="4"/>
      <c r="G204" s="11"/>
      <c r="H204" s="8"/>
    </row>
    <row r="205" spans="6:8" x14ac:dyDescent="0.3">
      <c r="F205" s="4"/>
      <c r="G205" s="11"/>
      <c r="H205" s="8"/>
    </row>
    <row r="206" spans="6:8" x14ac:dyDescent="0.3">
      <c r="F206" s="4"/>
      <c r="G206" s="11"/>
      <c r="H206" s="8"/>
    </row>
    <row r="207" spans="6:8" x14ac:dyDescent="0.3">
      <c r="F207" s="4"/>
      <c r="G207" s="11"/>
      <c r="H207" s="8"/>
    </row>
  </sheetData>
  <mergeCells count="10">
    <mergeCell ref="A166:H166"/>
    <mergeCell ref="A171:H171"/>
    <mergeCell ref="A175:H175"/>
    <mergeCell ref="A183:H183"/>
    <mergeCell ref="A117:H117"/>
    <mergeCell ref="A121:H121"/>
    <mergeCell ref="A127:H127"/>
    <mergeCell ref="A138:H138"/>
    <mergeCell ref="A145:H145"/>
    <mergeCell ref="A157:H15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3C02-37CC-4A18-9754-DE58FC4F5CE2}">
  <sheetPr>
    <tabColor theme="9" tint="0.59999389629810485"/>
  </sheetPr>
  <dimension ref="A1:L148"/>
  <sheetViews>
    <sheetView topLeftCell="A122" workbookViewId="0">
      <selection activeCell="H140" sqref="H140"/>
    </sheetView>
  </sheetViews>
  <sheetFormatPr defaultRowHeight="14.4" x14ac:dyDescent="0.3"/>
  <cols>
    <col min="2" max="2" width="34.33203125" bestFit="1" customWidth="1"/>
    <col min="3" max="3" width="17.77734375" bestFit="1" customWidth="1"/>
    <col min="4" max="4" width="16.109375" customWidth="1"/>
    <col min="5" max="5" width="17.77734375" bestFit="1" customWidth="1"/>
    <col min="6" max="6" width="16.109375" customWidth="1"/>
    <col min="7" max="7" width="16.77734375" bestFit="1" customWidth="1"/>
    <col min="8" max="8" width="11.44140625" bestFit="1" customWidth="1"/>
    <col min="12" max="12" width="10.109375" bestFit="1" customWidth="1"/>
  </cols>
  <sheetData>
    <row r="1" spans="1:12" x14ac:dyDescent="0.3">
      <c r="B1" s="3" t="s">
        <v>41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26</v>
      </c>
      <c r="H1" s="1" t="s">
        <v>27</v>
      </c>
      <c r="J1">
        <v>63311.7</v>
      </c>
      <c r="K1" t="s">
        <v>456</v>
      </c>
      <c r="L1" s="4">
        <v>6304</v>
      </c>
    </row>
    <row r="2" spans="1:12" x14ac:dyDescent="0.3">
      <c r="A2">
        <v>1110</v>
      </c>
      <c r="B2" t="s">
        <v>23</v>
      </c>
      <c r="C2" s="4">
        <v>110388289</v>
      </c>
      <c r="D2" s="4">
        <f>C2/$J$1</f>
        <v>1743.5685505206779</v>
      </c>
      <c r="E2" s="4">
        <v>116970855</v>
      </c>
      <c r="F2" s="4">
        <f>E2/$J$2</f>
        <v>1840.4550203444553</v>
      </c>
      <c r="G2" s="11">
        <f>F2-D2</f>
        <v>96.886469823777361</v>
      </c>
      <c r="H2" s="8">
        <f>G2/D2</f>
        <v>5.5567915465580271E-2</v>
      </c>
      <c r="J2">
        <v>63555.4</v>
      </c>
    </row>
    <row r="3" spans="1:12" x14ac:dyDescent="0.3">
      <c r="A3">
        <v>1120</v>
      </c>
      <c r="B3" t="s">
        <v>28</v>
      </c>
      <c r="C3" s="4">
        <v>204138121</v>
      </c>
      <c r="D3" s="4">
        <f t="shared" ref="D3:D68" si="0">C3/$J$1</f>
        <v>3224.3348543792067</v>
      </c>
      <c r="E3" s="4">
        <v>218447651</v>
      </c>
      <c r="F3" s="4">
        <f t="shared" ref="F3:F68" si="1">E3/$J$2</f>
        <v>3437.1218023960196</v>
      </c>
      <c r="G3" s="11">
        <f t="shared" ref="G3:G68" si="2">F3-D3</f>
        <v>212.78694801681286</v>
      </c>
      <c r="H3" s="8">
        <f t="shared" ref="H3:H68" si="3">G3/D3</f>
        <v>6.5994060054839293E-2</v>
      </c>
    </row>
    <row r="4" spans="1:12" x14ac:dyDescent="0.3">
      <c r="A4">
        <v>1191</v>
      </c>
      <c r="B4" t="s">
        <v>31</v>
      </c>
      <c r="C4" s="4">
        <v>250000</v>
      </c>
      <c r="D4" s="4">
        <f t="shared" si="0"/>
        <v>3.9487172197240006</v>
      </c>
      <c r="E4" s="4">
        <v>250000</v>
      </c>
      <c r="F4" s="4">
        <f t="shared" si="1"/>
        <v>3.9335760612001498</v>
      </c>
      <c r="G4" s="11">
        <f t="shared" si="2"/>
        <v>-1.5141158523850784E-2</v>
      </c>
      <c r="H4" s="8">
        <f t="shared" si="3"/>
        <v>-3.8344499444579348E-3</v>
      </c>
    </row>
    <row r="5" spans="1:12" x14ac:dyDescent="0.3">
      <c r="A5">
        <v>1192</v>
      </c>
      <c r="B5" t="s">
        <v>32</v>
      </c>
      <c r="C5" s="4">
        <v>18701868</v>
      </c>
      <c r="D5" s="4">
        <f t="shared" si="0"/>
        <v>295.39355285042103</v>
      </c>
      <c r="E5" s="4">
        <v>21315759</v>
      </c>
      <c r="F5" s="4">
        <f t="shared" si="1"/>
        <v>335.38863731484656</v>
      </c>
      <c r="G5" s="11">
        <f t="shared" si="2"/>
        <v>39.995084464425531</v>
      </c>
      <c r="H5" s="8">
        <f t="shared" si="3"/>
        <v>0.13539592884980098</v>
      </c>
    </row>
    <row r="6" spans="1:12" x14ac:dyDescent="0.3">
      <c r="A6">
        <v>1210</v>
      </c>
      <c r="B6" t="s">
        <v>185</v>
      </c>
      <c r="C6" s="4">
        <v>185000</v>
      </c>
      <c r="D6" s="4">
        <f t="shared" si="0"/>
        <v>2.9220507425957605</v>
      </c>
      <c r="E6" s="4">
        <v>185000</v>
      </c>
      <c r="F6" s="4">
        <f t="shared" si="1"/>
        <v>2.9108462852881107</v>
      </c>
      <c r="G6" s="11">
        <f t="shared" si="2"/>
        <v>-1.120445730764974E-2</v>
      </c>
      <c r="H6" s="8">
        <f t="shared" si="3"/>
        <v>-3.8344499444579894E-3</v>
      </c>
    </row>
    <row r="7" spans="1:12" x14ac:dyDescent="0.3">
      <c r="A7">
        <v>1300</v>
      </c>
      <c r="B7" t="s">
        <v>34</v>
      </c>
      <c r="C7" s="4">
        <v>316000</v>
      </c>
      <c r="D7" s="4">
        <f t="shared" si="0"/>
        <v>4.9911785657311372</v>
      </c>
      <c r="E7" s="4">
        <v>316000</v>
      </c>
      <c r="F7" s="4">
        <f t="shared" si="1"/>
        <v>4.972040141356989</v>
      </c>
      <c r="G7" s="11">
        <f t="shared" si="2"/>
        <v>-1.9138424374148144E-2</v>
      </c>
      <c r="H7" s="8">
        <f t="shared" si="3"/>
        <v>-3.8344499444580853E-3</v>
      </c>
    </row>
    <row r="8" spans="1:12" x14ac:dyDescent="0.3">
      <c r="A8">
        <v>1400</v>
      </c>
      <c r="B8" t="s">
        <v>157</v>
      </c>
      <c r="C8" s="4">
        <v>620000</v>
      </c>
      <c r="D8" s="4">
        <f t="shared" si="0"/>
        <v>9.792818704915522</v>
      </c>
      <c r="E8" s="4">
        <v>620000</v>
      </c>
      <c r="F8" s="4">
        <f t="shared" si="1"/>
        <v>9.7552686317763708</v>
      </c>
      <c r="G8" s="11">
        <f t="shared" si="2"/>
        <v>-3.7550073139151152E-2</v>
      </c>
      <c r="H8" s="8">
        <f t="shared" si="3"/>
        <v>-3.834449944458058E-3</v>
      </c>
    </row>
    <row r="9" spans="1:12" x14ac:dyDescent="0.3">
      <c r="A9">
        <v>1500</v>
      </c>
      <c r="B9" t="s">
        <v>107</v>
      </c>
      <c r="C9" s="4">
        <v>350000</v>
      </c>
      <c r="D9" s="4">
        <f t="shared" si="0"/>
        <v>5.5282041076136013</v>
      </c>
      <c r="E9" s="4">
        <v>1000000</v>
      </c>
      <c r="F9" s="4">
        <f t="shared" si="1"/>
        <v>15.734304244800599</v>
      </c>
      <c r="G9" s="11">
        <f t="shared" si="2"/>
        <v>10.206100137186997</v>
      </c>
      <c r="H9" s="8">
        <f t="shared" si="3"/>
        <v>1.8461872858729769</v>
      </c>
    </row>
    <row r="10" spans="1:12" x14ac:dyDescent="0.3">
      <c r="A10">
        <v>1700</v>
      </c>
      <c r="B10" t="s">
        <v>186</v>
      </c>
      <c r="C10" s="4">
        <v>170000</v>
      </c>
      <c r="D10" s="4">
        <f t="shared" si="0"/>
        <v>2.6851277094123205</v>
      </c>
      <c r="E10" s="4">
        <v>270000</v>
      </c>
      <c r="F10" s="4">
        <f t="shared" si="1"/>
        <v>4.2482621460961614</v>
      </c>
      <c r="G10" s="11">
        <f t="shared" si="2"/>
        <v>1.5631344366838409</v>
      </c>
      <c r="H10" s="8">
        <f t="shared" si="3"/>
        <v>0.58214528538233135</v>
      </c>
    </row>
    <row r="11" spans="1:12" x14ac:dyDescent="0.3">
      <c r="A11">
        <v>1900</v>
      </c>
      <c r="B11" t="s">
        <v>122</v>
      </c>
      <c r="C11" s="4">
        <v>30000</v>
      </c>
      <c r="D11" s="4">
        <f t="shared" si="0"/>
        <v>0.47384606636688009</v>
      </c>
      <c r="E11" s="4">
        <v>30000</v>
      </c>
      <c r="F11" s="4">
        <f t="shared" si="1"/>
        <v>0.47202912734401797</v>
      </c>
      <c r="G11" s="11">
        <f t="shared" si="2"/>
        <v>-1.8169390228621185E-3</v>
      </c>
      <c r="H11" s="8">
        <f t="shared" si="3"/>
        <v>-3.834449944457986E-3</v>
      </c>
    </row>
    <row r="12" spans="1:12" x14ac:dyDescent="0.3">
      <c r="A12">
        <v>1920</v>
      </c>
      <c r="B12" t="s">
        <v>109</v>
      </c>
      <c r="C12" s="4">
        <v>135000</v>
      </c>
      <c r="D12" s="4">
        <f t="shared" si="0"/>
        <v>2.1323072986509604</v>
      </c>
      <c r="E12" s="4">
        <v>135000</v>
      </c>
      <c r="F12" s="4">
        <f t="shared" si="1"/>
        <v>2.1241310730480807</v>
      </c>
      <c r="G12" s="11">
        <f t="shared" si="2"/>
        <v>-8.176225602879672E-3</v>
      </c>
      <c r="H12" s="8">
        <f t="shared" si="3"/>
        <v>-3.834449944458051E-3</v>
      </c>
    </row>
    <row r="13" spans="1:12" x14ac:dyDescent="0.3">
      <c r="A13">
        <v>1920</v>
      </c>
      <c r="B13" t="s">
        <v>35</v>
      </c>
      <c r="C13" s="4">
        <v>10000</v>
      </c>
      <c r="D13" s="4">
        <f t="shared" si="0"/>
        <v>0.15794868878896001</v>
      </c>
      <c r="E13" s="4">
        <v>10000</v>
      </c>
      <c r="F13" s="4">
        <f t="shared" si="1"/>
        <v>0.15734304244800598</v>
      </c>
      <c r="G13" s="11">
        <f t="shared" si="2"/>
        <v>-6.0564634095403025E-4</v>
      </c>
      <c r="H13" s="8">
        <f t="shared" si="3"/>
        <v>-3.8344499444579279E-3</v>
      </c>
    </row>
    <row r="14" spans="1:12" x14ac:dyDescent="0.3">
      <c r="A14">
        <v>1990</v>
      </c>
      <c r="B14" t="s">
        <v>39</v>
      </c>
      <c r="C14" s="4">
        <v>3735000</v>
      </c>
      <c r="D14" s="4">
        <f t="shared" si="0"/>
        <v>58.993835262676569</v>
      </c>
      <c r="E14" s="4">
        <v>4075000</v>
      </c>
      <c r="F14" s="4">
        <f t="shared" si="1"/>
        <v>64.117289797562435</v>
      </c>
      <c r="G14" s="11">
        <f t="shared" si="2"/>
        <v>5.123454534885866</v>
      </c>
      <c r="H14" s="8">
        <f t="shared" si="3"/>
        <v>8.6847286874520341E-2</v>
      </c>
    </row>
    <row r="15" spans="1:12" x14ac:dyDescent="0.3">
      <c r="B15" s="1" t="s">
        <v>40</v>
      </c>
      <c r="C15" s="5">
        <f>SUM(C2:C14)</f>
        <v>339029278</v>
      </c>
      <c r="D15" s="5">
        <f t="shared" si="0"/>
        <v>5354.9229921167816</v>
      </c>
      <c r="E15" s="5">
        <f>SUM(E2:E14)</f>
        <v>363625265</v>
      </c>
      <c r="F15" s="5">
        <f t="shared" si="1"/>
        <v>5721.3905506062429</v>
      </c>
      <c r="G15" s="15">
        <f t="shared" si="2"/>
        <v>366.46755848946123</v>
      </c>
      <c r="H15" s="14">
        <f t="shared" si="3"/>
        <v>6.8435635587842117E-2</v>
      </c>
    </row>
    <row r="16" spans="1:12" x14ac:dyDescent="0.3">
      <c r="C16" s="4"/>
      <c r="D16" s="4"/>
      <c r="E16" s="4"/>
      <c r="F16" s="4"/>
      <c r="G16" s="11"/>
      <c r="H16" s="8"/>
    </row>
    <row r="17" spans="1:8" x14ac:dyDescent="0.3">
      <c r="B17" s="3" t="s">
        <v>42</v>
      </c>
      <c r="C17" s="4"/>
      <c r="D17" s="4"/>
      <c r="E17" s="4"/>
      <c r="F17" s="4"/>
      <c r="G17" s="11"/>
      <c r="H17" s="8"/>
    </row>
    <row r="18" spans="1:8" x14ac:dyDescent="0.3">
      <c r="A18">
        <v>3110</v>
      </c>
      <c r="B18" t="s">
        <v>43</v>
      </c>
      <c r="C18" s="4">
        <v>116897984</v>
      </c>
      <c r="D18" s="4">
        <f t="shared" si="0"/>
        <v>1846.3883294872828</v>
      </c>
      <c r="E18" s="4">
        <v>118809948</v>
      </c>
      <c r="F18" s="4">
        <f t="shared" si="1"/>
        <v>1869.3918691409385</v>
      </c>
      <c r="G18" s="11">
        <f t="shared" si="2"/>
        <v>23.003539653655707</v>
      </c>
      <c r="H18" s="8">
        <f t="shared" si="3"/>
        <v>1.2458668247780509E-2</v>
      </c>
    </row>
    <row r="19" spans="1:8" x14ac:dyDescent="0.3">
      <c r="A19">
        <v>3900</v>
      </c>
      <c r="B19" t="s">
        <v>187</v>
      </c>
      <c r="C19" s="4">
        <v>6609762</v>
      </c>
      <c r="D19" s="4">
        <f t="shared" si="0"/>
        <v>104.40032411070941</v>
      </c>
      <c r="E19" s="4">
        <v>5294592</v>
      </c>
      <c r="F19" s="4">
        <f t="shared" si="1"/>
        <v>83.306721380087296</v>
      </c>
      <c r="G19" s="11">
        <f t="shared" si="2"/>
        <v>-21.093602730622109</v>
      </c>
      <c r="H19" s="8">
        <f t="shared" si="3"/>
        <v>-0.20204537591524893</v>
      </c>
    </row>
    <row r="20" spans="1:8" x14ac:dyDescent="0.3">
      <c r="B20" s="3" t="s">
        <v>46</v>
      </c>
      <c r="C20" s="5">
        <f>SUM(C18:C19)</f>
        <v>123507746</v>
      </c>
      <c r="D20" s="5">
        <f t="shared" si="0"/>
        <v>1950.7886535979922</v>
      </c>
      <c r="E20" s="5">
        <f>SUM(E18:E18)</f>
        <v>118809948</v>
      </c>
      <c r="F20" s="5">
        <f t="shared" si="1"/>
        <v>1869.3918691409385</v>
      </c>
      <c r="G20" s="15">
        <f t="shared" si="2"/>
        <v>-81.396784457053627</v>
      </c>
      <c r="H20" s="14">
        <f t="shared" si="3"/>
        <v>-4.1725065555885392E-2</v>
      </c>
    </row>
    <row r="21" spans="1:8" x14ac:dyDescent="0.3">
      <c r="C21" s="4"/>
      <c r="D21" s="4"/>
      <c r="E21" s="4"/>
      <c r="F21" s="4"/>
      <c r="G21" s="11"/>
      <c r="H21" s="8"/>
    </row>
    <row r="22" spans="1:8" x14ac:dyDescent="0.3">
      <c r="B22" s="3" t="s">
        <v>44</v>
      </c>
      <c r="C22" s="4"/>
      <c r="D22" s="4"/>
      <c r="E22" s="4"/>
      <c r="F22" s="4"/>
      <c r="G22" s="11"/>
      <c r="H22" s="8"/>
    </row>
    <row r="23" spans="1:8" x14ac:dyDescent="0.3">
      <c r="A23">
        <v>4103</v>
      </c>
      <c r="B23" s="16" t="s">
        <v>188</v>
      </c>
      <c r="C23" s="4">
        <v>300000</v>
      </c>
      <c r="D23" s="4">
        <f t="shared" si="0"/>
        <v>4.7384606636688007</v>
      </c>
      <c r="E23" s="4">
        <v>300000</v>
      </c>
      <c r="F23" s="4">
        <f t="shared" si="1"/>
        <v>4.7202912734401794</v>
      </c>
      <c r="G23" s="11">
        <f t="shared" si="2"/>
        <v>-1.8169390228621296E-2</v>
      </c>
      <c r="H23" s="8">
        <f t="shared" si="3"/>
        <v>-3.8344499444580094E-3</v>
      </c>
    </row>
    <row r="24" spans="1:8" x14ac:dyDescent="0.3">
      <c r="A24">
        <v>4710</v>
      </c>
      <c r="B24" s="16" t="s">
        <v>189</v>
      </c>
      <c r="C24" s="4">
        <v>25000</v>
      </c>
      <c r="D24" s="4">
        <f t="shared" si="0"/>
        <v>0.39487172197240006</v>
      </c>
      <c r="E24" s="4">
        <v>25000</v>
      </c>
      <c r="F24" s="4">
        <f t="shared" si="1"/>
        <v>0.39335760612001497</v>
      </c>
      <c r="G24" s="11">
        <f t="shared" si="2"/>
        <v>-1.5141158523850895E-3</v>
      </c>
      <c r="H24" s="8">
        <f t="shared" si="3"/>
        <v>-3.8344499444579625E-3</v>
      </c>
    </row>
    <row r="25" spans="1:8" x14ac:dyDescent="0.3">
      <c r="A25">
        <v>4800</v>
      </c>
      <c r="B25" s="16" t="s">
        <v>47</v>
      </c>
      <c r="C25" s="4">
        <v>165000</v>
      </c>
      <c r="D25" s="4">
        <f t="shared" si="0"/>
        <v>2.6061533650178403</v>
      </c>
      <c r="E25" s="4">
        <v>165000</v>
      </c>
      <c r="F25" s="4">
        <f t="shared" si="1"/>
        <v>2.5961602003920987</v>
      </c>
      <c r="G25" s="11">
        <f t="shared" si="2"/>
        <v>-9.993164625741624E-3</v>
      </c>
      <c r="H25" s="8">
        <f t="shared" si="3"/>
        <v>-3.8344499444579756E-3</v>
      </c>
    </row>
    <row r="26" spans="1:8" x14ac:dyDescent="0.3">
      <c r="B26" s="3" t="s">
        <v>49</v>
      </c>
      <c r="C26" s="5">
        <f>SUM(C23:C25)</f>
        <v>490000</v>
      </c>
      <c r="D26" s="5">
        <f t="shared" si="0"/>
        <v>7.7394857506590409</v>
      </c>
      <c r="E26" s="5">
        <f>SUM(E23:E25)</f>
        <v>490000</v>
      </c>
      <c r="F26" s="5">
        <f t="shared" si="1"/>
        <v>7.7098090799522936</v>
      </c>
      <c r="G26" s="15">
        <f t="shared" si="2"/>
        <v>-2.9676670706747288E-2</v>
      </c>
      <c r="H26" s="14">
        <f t="shared" si="3"/>
        <v>-3.8344499444579027E-3</v>
      </c>
    </row>
    <row r="27" spans="1:8" x14ac:dyDescent="0.3">
      <c r="B27" s="3"/>
      <c r="C27" s="5"/>
      <c r="D27" s="4"/>
      <c r="E27" s="5"/>
      <c r="F27" s="4"/>
      <c r="G27" s="11"/>
      <c r="H27" s="8"/>
    </row>
    <row r="28" spans="1:8" x14ac:dyDescent="0.3">
      <c r="B28" s="3" t="s">
        <v>190</v>
      </c>
      <c r="C28" s="5"/>
      <c r="D28" s="4"/>
      <c r="E28" s="5"/>
      <c r="F28" s="4"/>
      <c r="G28" s="11"/>
      <c r="H28" s="8"/>
    </row>
    <row r="29" spans="1:8" x14ac:dyDescent="0.3">
      <c r="A29">
        <v>5300</v>
      </c>
      <c r="B29" s="16" t="s">
        <v>191</v>
      </c>
      <c r="C29" s="28">
        <v>80000</v>
      </c>
      <c r="D29" s="4">
        <f t="shared" si="0"/>
        <v>1.2635895103116801</v>
      </c>
      <c r="E29" s="28">
        <v>80000</v>
      </c>
      <c r="F29" s="4">
        <f t="shared" si="1"/>
        <v>1.2587443395840479</v>
      </c>
      <c r="G29" s="11">
        <f t="shared" si="2"/>
        <v>-4.845170727632242E-3</v>
      </c>
      <c r="H29" s="8">
        <f t="shared" si="3"/>
        <v>-3.8344499444579279E-3</v>
      </c>
    </row>
    <row r="30" spans="1:8" x14ac:dyDescent="0.3">
      <c r="A30">
        <v>5500</v>
      </c>
      <c r="B30" s="16" t="s">
        <v>192</v>
      </c>
      <c r="C30" s="28">
        <v>0</v>
      </c>
      <c r="D30" s="4">
        <f t="shared" si="0"/>
        <v>0</v>
      </c>
      <c r="E30" s="28">
        <v>150000</v>
      </c>
      <c r="F30" s="4">
        <f t="shared" si="1"/>
        <v>2.3601456367200897</v>
      </c>
      <c r="G30" s="11">
        <f t="shared" si="2"/>
        <v>2.3601456367200897</v>
      </c>
      <c r="H30" s="8" t="e">
        <f t="shared" si="3"/>
        <v>#DIV/0!</v>
      </c>
    </row>
    <row r="31" spans="1:8" x14ac:dyDescent="0.3">
      <c r="B31" s="3" t="s">
        <v>193</v>
      </c>
      <c r="C31" s="5">
        <f>SUM(C29:C30)</f>
        <v>80000</v>
      </c>
      <c r="D31" s="5">
        <f t="shared" si="0"/>
        <v>1.2635895103116801</v>
      </c>
      <c r="E31" s="5">
        <f>SUM(E29:E30)</f>
        <v>230000</v>
      </c>
      <c r="F31" s="5">
        <f t="shared" si="1"/>
        <v>3.6188899763041378</v>
      </c>
      <c r="G31" s="15">
        <f t="shared" si="2"/>
        <v>2.3553004659924577</v>
      </c>
      <c r="H31" s="14">
        <f t="shared" si="3"/>
        <v>1.8639759564096836</v>
      </c>
    </row>
    <row r="32" spans="1:8" x14ac:dyDescent="0.3">
      <c r="C32" s="4"/>
      <c r="D32" s="4"/>
      <c r="E32" s="4"/>
      <c r="F32" s="4"/>
      <c r="G32" s="11"/>
      <c r="H32" s="8"/>
    </row>
    <row r="33" spans="1:8" x14ac:dyDescent="0.3">
      <c r="B33" s="1" t="s">
        <v>56</v>
      </c>
      <c r="C33" s="4"/>
      <c r="D33" s="4"/>
      <c r="E33" s="4"/>
      <c r="F33" s="4"/>
      <c r="G33" s="11"/>
      <c r="H33" s="8"/>
    </row>
    <row r="34" spans="1:8" x14ac:dyDescent="0.3">
      <c r="B34" s="2" t="s">
        <v>112</v>
      </c>
      <c r="C34" s="4">
        <v>11701210</v>
      </c>
      <c r="D34" s="4">
        <f t="shared" si="0"/>
        <v>184.81907767442669</v>
      </c>
      <c r="E34" s="4">
        <v>1283456</v>
      </c>
      <c r="F34" s="4">
        <f t="shared" si="1"/>
        <v>20.194287188814798</v>
      </c>
      <c r="G34" s="11">
        <f t="shared" si="2"/>
        <v>-164.6247904856119</v>
      </c>
      <c r="H34" s="8">
        <f t="shared" si="3"/>
        <v>-0.89073483407168275</v>
      </c>
    </row>
    <row r="35" spans="1:8" x14ac:dyDescent="0.3">
      <c r="B35" s="2" t="s">
        <v>113</v>
      </c>
      <c r="C35" s="4">
        <v>29181496</v>
      </c>
      <c r="D35" s="4">
        <f t="shared" si="0"/>
        <v>460.91790301002817</v>
      </c>
      <c r="E35" s="4">
        <v>34996591</v>
      </c>
      <c r="F35" s="4">
        <f t="shared" si="1"/>
        <v>550.64701032485038</v>
      </c>
      <c r="G35" s="11">
        <f t="shared" si="2"/>
        <v>89.729107314822215</v>
      </c>
      <c r="H35" s="8">
        <f t="shared" si="3"/>
        <v>0.19467481460113731</v>
      </c>
    </row>
    <row r="36" spans="1:8" x14ac:dyDescent="0.3">
      <c r="B36" s="1" t="s">
        <v>55</v>
      </c>
      <c r="C36" s="5">
        <f>SUM(C34:C35)</f>
        <v>40882706</v>
      </c>
      <c r="D36" s="5">
        <f t="shared" si="0"/>
        <v>645.73698068445492</v>
      </c>
      <c r="E36" s="5">
        <f>SUM(E34:E35)</f>
        <v>36280047</v>
      </c>
      <c r="F36" s="5">
        <f t="shared" si="1"/>
        <v>570.84129751366527</v>
      </c>
      <c r="G36" s="15">
        <f t="shared" si="2"/>
        <v>-74.895683170789653</v>
      </c>
      <c r="H36" s="14">
        <f t="shared" si="3"/>
        <v>-0.11598481333902122</v>
      </c>
    </row>
    <row r="37" spans="1:8" x14ac:dyDescent="0.3">
      <c r="C37" s="4"/>
      <c r="D37" s="4"/>
      <c r="E37" s="4"/>
      <c r="F37" s="4"/>
      <c r="G37" s="11"/>
      <c r="H37" s="8"/>
    </row>
    <row r="38" spans="1:8" x14ac:dyDescent="0.3">
      <c r="B38" s="6" t="s">
        <v>57</v>
      </c>
      <c r="C38" s="5">
        <v>503989730</v>
      </c>
      <c r="D38" s="5">
        <f t="shared" si="0"/>
        <v>7960.4517016601994</v>
      </c>
      <c r="E38" s="5">
        <v>524579852</v>
      </c>
      <c r="F38" s="5">
        <f t="shared" si="1"/>
        <v>8253.898992060469</v>
      </c>
      <c r="G38" s="15">
        <f t="shared" si="2"/>
        <v>293.44729040026959</v>
      </c>
      <c r="H38" s="14">
        <f t="shared" si="3"/>
        <v>3.6863145635199247E-2</v>
      </c>
    </row>
    <row r="39" spans="1:8" x14ac:dyDescent="0.3">
      <c r="D39" s="4"/>
      <c r="F39" s="4"/>
      <c r="G39" s="11"/>
      <c r="H39" s="8"/>
    </row>
    <row r="40" spans="1:8" x14ac:dyDescent="0.3">
      <c r="B40" s="91" t="s">
        <v>453</v>
      </c>
      <c r="C40" s="91"/>
      <c r="D40" s="91"/>
      <c r="E40" s="91"/>
      <c r="F40" s="91"/>
      <c r="G40" s="91"/>
      <c r="H40" s="91"/>
    </row>
    <row r="41" spans="1:8" x14ac:dyDescent="0.3">
      <c r="A41">
        <v>1910</v>
      </c>
      <c r="B41" t="s">
        <v>109</v>
      </c>
      <c r="C41" s="4">
        <v>100000</v>
      </c>
      <c r="D41" s="4">
        <f t="shared" si="0"/>
        <v>1.5794868878896002</v>
      </c>
      <c r="E41" s="4">
        <v>100000</v>
      </c>
      <c r="F41" s="4">
        <f t="shared" si="1"/>
        <v>1.5734304244800599</v>
      </c>
      <c r="G41" s="11">
        <f t="shared" si="2"/>
        <v>-6.056463409540358E-3</v>
      </c>
      <c r="H41" s="8">
        <f t="shared" si="3"/>
        <v>-3.8344499444579625E-3</v>
      </c>
    </row>
    <row r="42" spans="1:8" x14ac:dyDescent="0.3">
      <c r="A42" s="1">
        <v>1000</v>
      </c>
      <c r="B42" s="1" t="s">
        <v>218</v>
      </c>
      <c r="C42" s="5">
        <f>C41</f>
        <v>100000</v>
      </c>
      <c r="D42" s="5">
        <f>D41</f>
        <v>1.5794868878896002</v>
      </c>
      <c r="E42" s="5">
        <f>E41</f>
        <v>100000</v>
      </c>
      <c r="F42" s="5">
        <f t="shared" si="1"/>
        <v>1.5734304244800599</v>
      </c>
      <c r="G42" s="15">
        <f t="shared" ref="G42" si="4">F42-D42</f>
        <v>-6.056463409540358E-3</v>
      </c>
      <c r="H42" s="14">
        <f t="shared" ref="H42" si="5">G42/D42</f>
        <v>-3.8344499444579625E-3</v>
      </c>
    </row>
    <row r="43" spans="1:8" x14ac:dyDescent="0.3">
      <c r="B43" s="1" t="s">
        <v>57</v>
      </c>
      <c r="C43" s="5">
        <v>1043419</v>
      </c>
      <c r="D43" s="5">
        <f t="shared" si="0"/>
        <v>16.48066629074879</v>
      </c>
      <c r="E43" s="5">
        <v>200000</v>
      </c>
      <c r="F43" s="5">
        <f t="shared" si="1"/>
        <v>3.1468608489601197</v>
      </c>
      <c r="G43" s="15">
        <f t="shared" si="2"/>
        <v>-13.33380544178867</v>
      </c>
      <c r="H43" s="14">
        <f t="shared" si="3"/>
        <v>-0.80905742562565142</v>
      </c>
    </row>
    <row r="44" spans="1:8" x14ac:dyDescent="0.3">
      <c r="D44" s="4"/>
      <c r="F44" s="4"/>
      <c r="G44" s="11"/>
      <c r="H44" s="8"/>
    </row>
    <row r="45" spans="1:8" x14ac:dyDescent="0.3">
      <c r="A45" s="91" t="s">
        <v>588</v>
      </c>
      <c r="B45" s="91"/>
      <c r="C45" s="91"/>
      <c r="D45" s="91"/>
      <c r="E45" s="91"/>
      <c r="F45" s="91"/>
      <c r="G45" s="91"/>
      <c r="H45" s="91"/>
    </row>
    <row r="46" spans="1:8" x14ac:dyDescent="0.3">
      <c r="A46">
        <v>1400</v>
      </c>
      <c r="B46" t="s">
        <v>36</v>
      </c>
      <c r="C46" s="4">
        <v>947675</v>
      </c>
      <c r="D46" s="4">
        <f t="shared" ref="D46" si="6">C46/$J$1</f>
        <v>14.968402364807769</v>
      </c>
      <c r="E46" s="4">
        <v>0</v>
      </c>
      <c r="F46" s="4">
        <f t="shared" ref="F46:F47" si="7">E46/$J$2</f>
        <v>0</v>
      </c>
      <c r="G46" s="11">
        <f t="shared" ref="G46:G47" si="8">F46-D46</f>
        <v>-14.968402364807769</v>
      </c>
      <c r="H46" s="8">
        <f t="shared" ref="H46:H47" si="9">G46/D46</f>
        <v>-1</v>
      </c>
    </row>
    <row r="47" spans="1:8" x14ac:dyDescent="0.3">
      <c r="A47" s="1">
        <v>1000</v>
      </c>
      <c r="B47" s="1" t="s">
        <v>218</v>
      </c>
      <c r="C47" s="5">
        <f>C46</f>
        <v>947675</v>
      </c>
      <c r="D47" s="5">
        <f>D46</f>
        <v>14.968402364807769</v>
      </c>
      <c r="E47" s="5">
        <f>E46</f>
        <v>0</v>
      </c>
      <c r="F47" s="5">
        <f t="shared" si="7"/>
        <v>0</v>
      </c>
      <c r="G47" s="15">
        <f t="shared" si="8"/>
        <v>-14.968402364807769</v>
      </c>
      <c r="H47" s="14">
        <f t="shared" si="9"/>
        <v>-1</v>
      </c>
    </row>
    <row r="48" spans="1:8" x14ac:dyDescent="0.3">
      <c r="A48" s="1"/>
      <c r="B48" s="70" t="s">
        <v>57</v>
      </c>
      <c r="C48" s="12">
        <v>181993489</v>
      </c>
      <c r="D48" s="5">
        <f t="shared" si="0"/>
        <v>2874.563295567802</v>
      </c>
      <c r="E48" s="5">
        <v>0</v>
      </c>
      <c r="F48" s="5">
        <f t="shared" si="1"/>
        <v>0</v>
      </c>
      <c r="G48" s="15">
        <f t="shared" si="2"/>
        <v>-2874.563295567802</v>
      </c>
      <c r="H48" s="14">
        <f t="shared" si="3"/>
        <v>-1</v>
      </c>
    </row>
    <row r="49" spans="1:8" x14ac:dyDescent="0.3">
      <c r="D49" s="4"/>
      <c r="F49" s="4"/>
      <c r="G49" s="11"/>
      <c r="H49" s="8"/>
    </row>
    <row r="50" spans="1:8" x14ac:dyDescent="0.3">
      <c r="A50" s="91" t="s">
        <v>589</v>
      </c>
      <c r="B50" s="91"/>
      <c r="C50" s="91"/>
      <c r="D50" s="91"/>
      <c r="E50" s="91"/>
      <c r="F50" s="91"/>
      <c r="G50" s="91"/>
      <c r="H50" s="91"/>
    </row>
    <row r="51" spans="1:8" x14ac:dyDescent="0.3">
      <c r="A51">
        <v>5110</v>
      </c>
      <c r="B51" t="s">
        <v>591</v>
      </c>
      <c r="C51" s="4">
        <v>85000000</v>
      </c>
      <c r="D51" s="4">
        <f t="shared" si="0"/>
        <v>1342.5638547061603</v>
      </c>
      <c r="E51" s="4">
        <v>0</v>
      </c>
      <c r="F51" s="4">
        <f t="shared" si="1"/>
        <v>0</v>
      </c>
      <c r="G51" s="11">
        <f t="shared" si="2"/>
        <v>-1342.5638547061603</v>
      </c>
      <c r="H51" s="8">
        <f t="shared" si="3"/>
        <v>-1</v>
      </c>
    </row>
    <row r="52" spans="1:8" x14ac:dyDescent="0.3">
      <c r="A52">
        <v>5120</v>
      </c>
      <c r="B52" t="s">
        <v>590</v>
      </c>
      <c r="C52" s="4">
        <v>3332852</v>
      </c>
      <c r="D52" s="4">
        <f t="shared" si="0"/>
        <v>52.641960332766303</v>
      </c>
      <c r="E52" s="4">
        <v>0</v>
      </c>
      <c r="F52" s="4">
        <f t="shared" si="1"/>
        <v>0</v>
      </c>
      <c r="G52" s="11">
        <f t="shared" si="2"/>
        <v>-52.641960332766303</v>
      </c>
      <c r="H52" s="8">
        <f t="shared" si="3"/>
        <v>-1</v>
      </c>
    </row>
    <row r="53" spans="1:8" x14ac:dyDescent="0.3">
      <c r="B53" s="1" t="s">
        <v>57</v>
      </c>
      <c r="C53" s="15">
        <f>SUM(C51:C52)</f>
        <v>88332852</v>
      </c>
      <c r="D53" s="5">
        <f t="shared" si="0"/>
        <v>1395.2058150389266</v>
      </c>
      <c r="E53" s="5">
        <v>4800000</v>
      </c>
      <c r="F53" s="5">
        <f t="shared" si="1"/>
        <v>75.52466037504287</v>
      </c>
      <c r="G53" s="15">
        <f t="shared" si="2"/>
        <v>-1319.6811546638837</v>
      </c>
      <c r="H53" s="14">
        <f t="shared" si="3"/>
        <v>-0.94586844495560263</v>
      </c>
    </row>
    <row r="54" spans="1:8" x14ac:dyDescent="0.3">
      <c r="D54" s="4"/>
      <c r="F54" s="4"/>
      <c r="G54" s="11"/>
      <c r="H54" s="8"/>
    </row>
    <row r="55" spans="1:8" x14ac:dyDescent="0.3">
      <c r="A55" s="91" t="s">
        <v>592</v>
      </c>
      <c r="B55" s="91"/>
      <c r="C55" s="91"/>
      <c r="D55" s="91"/>
      <c r="E55" s="91"/>
      <c r="F55" s="91"/>
      <c r="G55" s="91"/>
      <c r="H55" s="91"/>
    </row>
    <row r="56" spans="1:8" x14ac:dyDescent="0.3">
      <c r="A56">
        <v>5100</v>
      </c>
      <c r="B56" t="s">
        <v>593</v>
      </c>
      <c r="C56" s="4">
        <v>0</v>
      </c>
      <c r="D56" s="4">
        <f t="shared" si="0"/>
        <v>0</v>
      </c>
      <c r="E56" s="4">
        <v>285000000</v>
      </c>
      <c r="F56" s="4">
        <f t="shared" si="1"/>
        <v>4484.2767097681708</v>
      </c>
      <c r="G56" s="11">
        <f t="shared" si="2"/>
        <v>4484.2767097681708</v>
      </c>
      <c r="H56" s="8" t="e">
        <f t="shared" si="3"/>
        <v>#DIV/0!</v>
      </c>
    </row>
    <row r="57" spans="1:8" x14ac:dyDescent="0.3">
      <c r="A57">
        <v>5120</v>
      </c>
      <c r="B57" t="s">
        <v>590</v>
      </c>
      <c r="C57" s="4">
        <v>0</v>
      </c>
      <c r="D57" s="4">
        <f t="shared" si="0"/>
        <v>0</v>
      </c>
      <c r="E57" s="4">
        <v>3420000</v>
      </c>
      <c r="F57" s="4">
        <f t="shared" si="1"/>
        <v>53.81132051721805</v>
      </c>
      <c r="G57" s="11">
        <f t="shared" si="2"/>
        <v>53.81132051721805</v>
      </c>
      <c r="H57" s="8" t="e">
        <f t="shared" si="3"/>
        <v>#DIV/0!</v>
      </c>
    </row>
    <row r="58" spans="1:8" x14ac:dyDescent="0.3">
      <c r="B58" s="1" t="s">
        <v>57</v>
      </c>
      <c r="C58" s="5">
        <v>0</v>
      </c>
      <c r="D58" s="5">
        <f t="shared" si="0"/>
        <v>0</v>
      </c>
      <c r="E58" s="15">
        <f>SUM(E56:E57)</f>
        <v>288420000</v>
      </c>
      <c r="F58" s="5">
        <f t="shared" si="1"/>
        <v>4538.0880302853884</v>
      </c>
      <c r="G58" s="15">
        <f t="shared" si="2"/>
        <v>4538.0880302853884</v>
      </c>
      <c r="H58" s="14" t="e">
        <f t="shared" si="3"/>
        <v>#DIV/0!</v>
      </c>
    </row>
    <row r="59" spans="1:8" x14ac:dyDescent="0.3">
      <c r="D59" s="4"/>
      <c r="F59" s="4"/>
      <c r="G59" s="11"/>
      <c r="H59" s="8"/>
    </row>
    <row r="60" spans="1:8" x14ac:dyDescent="0.3">
      <c r="A60" s="91" t="s">
        <v>594</v>
      </c>
      <c r="B60" s="91"/>
      <c r="C60" s="91"/>
      <c r="D60" s="91"/>
      <c r="E60" s="91"/>
      <c r="F60" s="91"/>
      <c r="G60" s="91"/>
      <c r="H60" s="91"/>
    </row>
    <row r="61" spans="1:8" x14ac:dyDescent="0.3">
      <c r="A61">
        <v>1112</v>
      </c>
      <c r="B61" t="s">
        <v>595</v>
      </c>
      <c r="C61" s="4">
        <v>45845941</v>
      </c>
      <c r="D61" s="4">
        <f t="shared" si="0"/>
        <v>724.13062672460228</v>
      </c>
      <c r="E61" s="4">
        <v>48138238</v>
      </c>
      <c r="F61" s="4">
        <f t="shared" si="1"/>
        <v>757.4216825006215</v>
      </c>
      <c r="G61" s="11">
        <f t="shared" si="2"/>
        <v>33.291055776019221</v>
      </c>
      <c r="H61" s="8">
        <f t="shared" si="3"/>
        <v>4.5973826471891938E-2</v>
      </c>
    </row>
    <row r="62" spans="1:8" x14ac:dyDescent="0.3">
      <c r="A62" s="1">
        <v>1000</v>
      </c>
      <c r="B62" s="1" t="s">
        <v>40</v>
      </c>
      <c r="C62" s="15">
        <f>C61</f>
        <v>45845941</v>
      </c>
      <c r="D62" s="5">
        <f t="shared" si="0"/>
        <v>724.13062672460228</v>
      </c>
      <c r="E62" s="15">
        <f>E61</f>
        <v>48138238</v>
      </c>
      <c r="F62" s="5">
        <f t="shared" si="1"/>
        <v>757.4216825006215</v>
      </c>
      <c r="G62" s="15">
        <f t="shared" si="2"/>
        <v>33.291055776019221</v>
      </c>
      <c r="H62" s="14">
        <f t="shared" si="3"/>
        <v>4.5973826471891938E-2</v>
      </c>
    </row>
    <row r="63" spans="1:8" x14ac:dyDescent="0.3">
      <c r="B63" s="1" t="s">
        <v>57</v>
      </c>
      <c r="C63" s="5">
        <v>63063749</v>
      </c>
      <c r="D63" s="5">
        <f t="shared" si="0"/>
        <v>996.08364646660891</v>
      </c>
      <c r="E63" s="5">
        <v>55938238</v>
      </c>
      <c r="F63" s="5">
        <f t="shared" si="1"/>
        <v>880.14925561006612</v>
      </c>
      <c r="G63" s="15">
        <f t="shared" si="2"/>
        <v>-115.93439085654279</v>
      </c>
      <c r="H63" s="14">
        <f t="shared" si="3"/>
        <v>-0.1163902160905813</v>
      </c>
    </row>
    <row r="64" spans="1:8" x14ac:dyDescent="0.3">
      <c r="D64" s="4"/>
      <c r="F64" s="4"/>
      <c r="G64" s="11"/>
      <c r="H64" s="8"/>
    </row>
    <row r="65" spans="1:8" x14ac:dyDescent="0.3">
      <c r="A65" s="91" t="s">
        <v>596</v>
      </c>
      <c r="B65" s="91"/>
      <c r="C65" s="91"/>
      <c r="D65" s="91"/>
      <c r="E65" s="91"/>
      <c r="F65" s="91"/>
      <c r="G65" s="91"/>
      <c r="H65" s="91"/>
    </row>
    <row r="66" spans="1:8" x14ac:dyDescent="0.3">
      <c r="A66">
        <v>1200</v>
      </c>
      <c r="B66" t="s">
        <v>597</v>
      </c>
      <c r="C66" s="4">
        <v>491000</v>
      </c>
      <c r="D66" s="4">
        <f t="shared" si="0"/>
        <v>7.7552806195379373</v>
      </c>
      <c r="E66" s="4">
        <v>490000</v>
      </c>
      <c r="F66" s="4">
        <f t="shared" si="1"/>
        <v>7.7098090799522936</v>
      </c>
      <c r="G66" s="11">
        <f t="shared" si="2"/>
        <v>-4.5471539585643761E-2</v>
      </c>
      <c r="H66" s="8">
        <f t="shared" si="3"/>
        <v>-5.8633003519030589E-3</v>
      </c>
    </row>
    <row r="67" spans="1:8" x14ac:dyDescent="0.3">
      <c r="A67" s="1">
        <v>1000</v>
      </c>
      <c r="B67" s="1" t="s">
        <v>40</v>
      </c>
      <c r="C67" s="15">
        <f>C66</f>
        <v>491000</v>
      </c>
      <c r="D67" s="5">
        <f t="shared" si="0"/>
        <v>7.7552806195379373</v>
      </c>
      <c r="E67" s="15">
        <f>E66</f>
        <v>490000</v>
      </c>
      <c r="F67" s="5">
        <f t="shared" si="1"/>
        <v>7.7098090799522936</v>
      </c>
      <c r="G67" s="15">
        <f t="shared" si="2"/>
        <v>-4.5471539585643761E-2</v>
      </c>
      <c r="H67" s="14">
        <f t="shared" si="3"/>
        <v>-5.8633003519030589E-3</v>
      </c>
    </row>
    <row r="68" spans="1:8" x14ac:dyDescent="0.3">
      <c r="B68" s="1" t="s">
        <v>57</v>
      </c>
      <c r="C68" s="5">
        <v>1017590</v>
      </c>
      <c r="D68" s="5">
        <f t="shared" si="0"/>
        <v>16.072700622475782</v>
      </c>
      <c r="E68" s="5">
        <v>800000</v>
      </c>
      <c r="F68" s="5">
        <f t="shared" si="1"/>
        <v>12.587443395840479</v>
      </c>
      <c r="G68" s="15">
        <f t="shared" si="2"/>
        <v>-3.4852572266353032</v>
      </c>
      <c r="H68" s="14">
        <f t="shared" si="3"/>
        <v>-0.21684328654523563</v>
      </c>
    </row>
    <row r="69" spans="1:8" x14ac:dyDescent="0.3">
      <c r="D69" s="4"/>
      <c r="F69" s="4"/>
      <c r="G69" s="11"/>
      <c r="H69" s="8"/>
    </row>
    <row r="70" spans="1:8" x14ac:dyDescent="0.3">
      <c r="A70" s="91" t="s">
        <v>599</v>
      </c>
      <c r="B70" s="91"/>
      <c r="C70" s="91"/>
      <c r="D70" s="91"/>
      <c r="E70" s="91"/>
      <c r="F70" s="91"/>
      <c r="G70" s="91"/>
      <c r="H70" s="91"/>
    </row>
    <row r="71" spans="1:8" x14ac:dyDescent="0.3">
      <c r="B71" s="1" t="s">
        <v>57</v>
      </c>
      <c r="C71" s="5">
        <v>7664</v>
      </c>
      <c r="D71" s="5">
        <f t="shared" ref="D71:D74" si="10">C71/$J$1</f>
        <v>0.12105187508785896</v>
      </c>
      <c r="E71" s="5">
        <v>0</v>
      </c>
      <c r="F71" s="5">
        <f t="shared" ref="F71:F128" si="11">E71/$J$2</f>
        <v>0</v>
      </c>
      <c r="G71" s="15">
        <f t="shared" ref="G71:G103" si="12">F71-D71</f>
        <v>-0.12105187508785896</v>
      </c>
      <c r="H71" s="14">
        <f t="shared" ref="H71:H103" si="13">G71/D71</f>
        <v>-1</v>
      </c>
    </row>
    <row r="72" spans="1:8" x14ac:dyDescent="0.3">
      <c r="D72" s="4"/>
      <c r="F72" s="4"/>
      <c r="G72" s="11"/>
      <c r="H72" s="8"/>
    </row>
    <row r="73" spans="1:8" x14ac:dyDescent="0.3">
      <c r="A73" s="91" t="s">
        <v>600</v>
      </c>
      <c r="B73" s="91"/>
      <c r="C73" s="91"/>
      <c r="D73" s="91"/>
      <c r="E73" s="91"/>
      <c r="F73" s="91"/>
      <c r="G73" s="91"/>
      <c r="H73" s="91"/>
    </row>
    <row r="74" spans="1:8" x14ac:dyDescent="0.3">
      <c r="B74" s="1" t="s">
        <v>57</v>
      </c>
      <c r="C74" s="5">
        <f>12542+64550</f>
        <v>77092</v>
      </c>
      <c r="D74" s="5">
        <f t="shared" si="10"/>
        <v>1.2176580316118506</v>
      </c>
      <c r="E74" s="5">
        <v>0</v>
      </c>
      <c r="F74" s="5">
        <f t="shared" si="11"/>
        <v>0</v>
      </c>
      <c r="G74" s="15">
        <f t="shared" si="12"/>
        <v>-1.2176580316118506</v>
      </c>
      <c r="H74" s="14">
        <f t="shared" si="13"/>
        <v>-1</v>
      </c>
    </row>
    <row r="75" spans="1:8" x14ac:dyDescent="0.3">
      <c r="D75" s="4"/>
      <c r="F75" s="4"/>
      <c r="G75" s="11"/>
      <c r="H75" s="8"/>
    </row>
    <row r="76" spans="1:8" x14ac:dyDescent="0.3">
      <c r="A76" s="91" t="s">
        <v>600</v>
      </c>
      <c r="B76" s="91"/>
      <c r="C76" s="91"/>
      <c r="D76" s="91"/>
      <c r="E76" s="91"/>
      <c r="F76" s="91"/>
      <c r="G76" s="91"/>
      <c r="H76" s="91"/>
    </row>
    <row r="77" spans="1:8" x14ac:dyDescent="0.3">
      <c r="B77" s="1" t="s">
        <v>57</v>
      </c>
      <c r="C77" s="5">
        <v>525</v>
      </c>
      <c r="D77" s="15">
        <f>C77/$J$1</f>
        <v>8.2923061614204006E-3</v>
      </c>
      <c r="E77" s="5">
        <v>0</v>
      </c>
      <c r="F77" s="5">
        <f t="shared" si="11"/>
        <v>0</v>
      </c>
      <c r="G77" s="15">
        <f t="shared" si="12"/>
        <v>-8.2923061614204006E-3</v>
      </c>
      <c r="H77" s="14">
        <f t="shared" si="13"/>
        <v>-1</v>
      </c>
    </row>
    <row r="78" spans="1:8" x14ac:dyDescent="0.3">
      <c r="D78" s="11"/>
      <c r="F78" s="4"/>
      <c r="G78" s="11"/>
      <c r="H78" s="8"/>
    </row>
    <row r="79" spans="1:8" x14ac:dyDescent="0.3">
      <c r="A79" s="91" t="s">
        <v>601</v>
      </c>
      <c r="B79" s="91"/>
      <c r="C79" s="91"/>
      <c r="D79" s="91"/>
      <c r="E79" s="91"/>
      <c r="F79" s="91"/>
      <c r="G79" s="91"/>
      <c r="H79" s="91"/>
    </row>
    <row r="80" spans="1:8" x14ac:dyDescent="0.3">
      <c r="B80" s="1" t="s">
        <v>57</v>
      </c>
      <c r="C80" s="5">
        <v>492261</v>
      </c>
      <c r="D80" s="15">
        <f t="shared" ref="D80:D128" si="14">C80/$J$1</f>
        <v>7.7751979491942249</v>
      </c>
      <c r="E80" s="5">
        <v>0</v>
      </c>
      <c r="F80" s="5">
        <f t="shared" si="11"/>
        <v>0</v>
      </c>
      <c r="G80" s="15">
        <f t="shared" si="12"/>
        <v>-7.7751979491942249</v>
      </c>
      <c r="H80" s="14">
        <f t="shared" si="13"/>
        <v>-1</v>
      </c>
    </row>
    <row r="81" spans="1:8" x14ac:dyDescent="0.3">
      <c r="D81" s="11"/>
      <c r="F81" s="4"/>
      <c r="G81" s="11"/>
      <c r="H81" s="8"/>
    </row>
    <row r="82" spans="1:8" x14ac:dyDescent="0.3">
      <c r="A82" s="91" t="s">
        <v>602</v>
      </c>
      <c r="B82" s="91"/>
      <c r="C82" s="91"/>
      <c r="D82" s="91"/>
      <c r="E82" s="91"/>
      <c r="F82" s="91"/>
      <c r="G82" s="91"/>
      <c r="H82" s="91"/>
    </row>
    <row r="83" spans="1:8" x14ac:dyDescent="0.3">
      <c r="A83">
        <v>1192</v>
      </c>
      <c r="B83" t="s">
        <v>32</v>
      </c>
      <c r="C83" s="4">
        <v>4797435</v>
      </c>
      <c r="D83" s="11">
        <f t="shared" si="14"/>
        <v>75.77485678002644</v>
      </c>
      <c r="E83" s="4">
        <v>5521322</v>
      </c>
      <c r="F83" s="4">
        <f t="shared" si="11"/>
        <v>86.874160181510931</v>
      </c>
      <c r="G83" s="11">
        <f t="shared" si="12"/>
        <v>11.099303401484491</v>
      </c>
      <c r="H83" s="8">
        <f t="shared" si="13"/>
        <v>0.1464773920154761</v>
      </c>
    </row>
    <row r="84" spans="1:8" x14ac:dyDescent="0.3">
      <c r="A84">
        <v>1500</v>
      </c>
      <c r="B84" t="s">
        <v>603</v>
      </c>
      <c r="C84" s="4">
        <v>0</v>
      </c>
      <c r="D84" s="11">
        <f t="shared" si="14"/>
        <v>0</v>
      </c>
      <c r="E84" s="4">
        <v>110000</v>
      </c>
      <c r="F84" s="4">
        <f t="shared" si="11"/>
        <v>1.7307734669280659</v>
      </c>
      <c r="G84" s="11">
        <f t="shared" si="12"/>
        <v>1.7307734669280659</v>
      </c>
      <c r="H84" s="8" t="e">
        <f t="shared" si="13"/>
        <v>#DIV/0!</v>
      </c>
    </row>
    <row r="85" spans="1:8" x14ac:dyDescent="0.3">
      <c r="A85" s="1">
        <v>1000</v>
      </c>
      <c r="B85" s="1" t="s">
        <v>283</v>
      </c>
      <c r="C85" s="15">
        <f>SUM(C83:C84)</f>
        <v>4797435</v>
      </c>
      <c r="D85" s="15">
        <f t="shared" si="14"/>
        <v>75.77485678002644</v>
      </c>
      <c r="E85" s="15">
        <f>SUM(E83:E84)</f>
        <v>5631322</v>
      </c>
      <c r="F85" s="5">
        <f t="shared" si="11"/>
        <v>88.604933648439001</v>
      </c>
      <c r="G85" s="15">
        <f t="shared" si="12"/>
        <v>12.830076868412561</v>
      </c>
      <c r="H85" s="14">
        <f t="shared" si="13"/>
        <v>0.16931839153003128</v>
      </c>
    </row>
    <row r="86" spans="1:8" x14ac:dyDescent="0.3">
      <c r="B86" s="1" t="s">
        <v>57</v>
      </c>
      <c r="C86" s="5">
        <v>12293361</v>
      </c>
      <c r="D86" s="15">
        <f t="shared" si="14"/>
        <v>194.17202507593385</v>
      </c>
      <c r="E86" s="5">
        <v>15114457</v>
      </c>
      <c r="F86" s="5">
        <f t="shared" si="11"/>
        <v>237.81546493295613</v>
      </c>
      <c r="G86" s="15">
        <f t="shared" si="12"/>
        <v>43.643439857022287</v>
      </c>
      <c r="H86" s="14">
        <f t="shared" si="13"/>
        <v>0.22476687792669861</v>
      </c>
    </row>
    <row r="87" spans="1:8" x14ac:dyDescent="0.3">
      <c r="D87" s="11"/>
      <c r="F87" s="4"/>
      <c r="G87" s="11"/>
      <c r="H87" s="8"/>
    </row>
    <row r="88" spans="1:8" x14ac:dyDescent="0.3">
      <c r="A88" s="91" t="s">
        <v>605</v>
      </c>
      <c r="B88" s="91"/>
      <c r="C88" s="91"/>
      <c r="D88" s="91"/>
      <c r="E88" s="91"/>
      <c r="F88" s="91"/>
      <c r="G88" s="91"/>
      <c r="H88" s="91"/>
    </row>
    <row r="89" spans="1:8" x14ac:dyDescent="0.3">
      <c r="B89" s="1" t="s">
        <v>57</v>
      </c>
      <c r="C89" s="5">
        <v>7168186</v>
      </c>
      <c r="D89" s="5">
        <f t="shared" ref="D89" si="15">C89/$J$1</f>
        <v>113.22055796953802</v>
      </c>
      <c r="E89" s="5">
        <v>0</v>
      </c>
      <c r="F89" s="5">
        <f t="shared" ref="F89" si="16">E89/$J$2</f>
        <v>0</v>
      </c>
      <c r="G89" s="15">
        <f t="shared" ref="G89" si="17">F89-D89</f>
        <v>-113.22055796953802</v>
      </c>
      <c r="H89" s="14">
        <f t="shared" ref="H89" si="18">G89/D89</f>
        <v>-1</v>
      </c>
    </row>
    <row r="90" spans="1:8" x14ac:dyDescent="0.3">
      <c r="D90" s="11"/>
      <c r="F90" s="4"/>
      <c r="G90" s="11"/>
      <c r="H90" s="8"/>
    </row>
    <row r="91" spans="1:8" x14ac:dyDescent="0.3">
      <c r="A91" s="91" t="s">
        <v>606</v>
      </c>
      <c r="B91" s="91"/>
      <c r="C91" s="91"/>
      <c r="D91" s="91"/>
      <c r="E91" s="91"/>
      <c r="F91" s="91"/>
      <c r="G91" s="91"/>
      <c r="H91" s="91"/>
    </row>
    <row r="92" spans="1:8" x14ac:dyDescent="0.3">
      <c r="B92" s="1" t="s">
        <v>57</v>
      </c>
      <c r="C92" s="5">
        <v>5756273</v>
      </c>
      <c r="D92" s="15">
        <f t="shared" si="14"/>
        <v>90.919577266129323</v>
      </c>
      <c r="E92" s="5">
        <v>0</v>
      </c>
      <c r="F92" s="5">
        <f t="shared" si="11"/>
        <v>0</v>
      </c>
      <c r="G92" s="15">
        <f t="shared" si="12"/>
        <v>-90.919577266129323</v>
      </c>
      <c r="H92" s="14">
        <f t="shared" si="13"/>
        <v>-1</v>
      </c>
    </row>
    <row r="93" spans="1:8" x14ac:dyDescent="0.3">
      <c r="D93" s="11"/>
      <c r="F93" s="4"/>
      <c r="G93" s="11"/>
      <c r="H93" s="8"/>
    </row>
    <row r="94" spans="1:8" x14ac:dyDescent="0.3">
      <c r="A94" s="91" t="s">
        <v>607</v>
      </c>
      <c r="B94" s="91"/>
      <c r="C94" s="91"/>
      <c r="D94" s="91"/>
      <c r="E94" s="91"/>
      <c r="F94" s="91"/>
      <c r="G94" s="91"/>
      <c r="H94" s="91"/>
    </row>
    <row r="95" spans="1:8" x14ac:dyDescent="0.3">
      <c r="B95" s="1" t="s">
        <v>57</v>
      </c>
      <c r="C95" s="5">
        <v>33338804</v>
      </c>
      <c r="D95" s="15">
        <f t="shared" si="14"/>
        <v>526.58203775921356</v>
      </c>
      <c r="E95" s="5">
        <v>2000</v>
      </c>
      <c r="F95" s="5">
        <f t="shared" si="11"/>
        <v>3.1468608489601195E-2</v>
      </c>
      <c r="G95" s="15">
        <f t="shared" si="12"/>
        <v>-526.55056915072396</v>
      </c>
      <c r="H95" s="14">
        <f t="shared" si="13"/>
        <v>-0.99994023987482838</v>
      </c>
    </row>
    <row r="96" spans="1:8" x14ac:dyDescent="0.3">
      <c r="D96" s="11"/>
      <c r="F96" s="4"/>
      <c r="G96" s="11"/>
      <c r="H96" s="8"/>
    </row>
    <row r="97" spans="1:9" x14ac:dyDescent="0.3">
      <c r="B97" s="91" t="s">
        <v>608</v>
      </c>
      <c r="C97" s="91"/>
      <c r="D97" s="91"/>
      <c r="E97" s="91"/>
      <c r="F97" s="91"/>
      <c r="G97" s="91"/>
      <c r="H97" s="91"/>
      <c r="I97" s="91"/>
    </row>
    <row r="98" spans="1:9" x14ac:dyDescent="0.3">
      <c r="B98" s="1" t="s">
        <v>57</v>
      </c>
      <c r="C98" s="5">
        <v>13930656</v>
      </c>
      <c r="D98" s="15">
        <f t="shared" si="14"/>
        <v>220.03288491700587</v>
      </c>
      <c r="E98" s="1"/>
      <c r="F98" s="5">
        <f t="shared" si="11"/>
        <v>0</v>
      </c>
      <c r="G98" s="15">
        <f t="shared" si="12"/>
        <v>-220.03288491700587</v>
      </c>
      <c r="H98" s="14">
        <f t="shared" si="13"/>
        <v>-1</v>
      </c>
    </row>
    <row r="99" spans="1:9" x14ac:dyDescent="0.3">
      <c r="D99" s="11"/>
      <c r="F99" s="4"/>
      <c r="G99" s="11"/>
      <c r="H99" s="8"/>
    </row>
    <row r="100" spans="1:9" x14ac:dyDescent="0.3">
      <c r="A100" s="91" t="s">
        <v>609</v>
      </c>
      <c r="B100" s="91"/>
      <c r="C100" s="91"/>
      <c r="D100" s="91"/>
      <c r="E100" s="91"/>
      <c r="F100" s="91"/>
      <c r="G100" s="91"/>
      <c r="H100" s="91"/>
    </row>
    <row r="101" spans="1:9" x14ac:dyDescent="0.3">
      <c r="A101">
        <v>5100</v>
      </c>
      <c r="B101" t="s">
        <v>593</v>
      </c>
      <c r="C101" s="4">
        <v>0</v>
      </c>
      <c r="D101" s="11">
        <f t="shared" si="14"/>
        <v>0</v>
      </c>
      <c r="E101" s="4">
        <v>75000000</v>
      </c>
      <c r="F101" s="4">
        <f t="shared" si="11"/>
        <v>1180.0728183600449</v>
      </c>
      <c r="G101" s="11">
        <f t="shared" si="12"/>
        <v>1180.0728183600449</v>
      </c>
      <c r="H101" s="8" t="e">
        <f t="shared" si="13"/>
        <v>#DIV/0!</v>
      </c>
    </row>
    <row r="102" spans="1:9" x14ac:dyDescent="0.3">
      <c r="A102">
        <v>5120</v>
      </c>
      <c r="B102" t="s">
        <v>610</v>
      </c>
      <c r="C102" s="4">
        <v>0</v>
      </c>
      <c r="D102" s="11">
        <f t="shared" si="14"/>
        <v>0</v>
      </c>
      <c r="E102" s="4">
        <v>627924</v>
      </c>
      <c r="F102" s="4">
        <f t="shared" si="11"/>
        <v>9.8799472586121713</v>
      </c>
      <c r="G102" s="11">
        <f t="shared" si="12"/>
        <v>9.8799472586121713</v>
      </c>
      <c r="H102" s="8" t="e">
        <f t="shared" si="13"/>
        <v>#DIV/0!</v>
      </c>
    </row>
    <row r="103" spans="1:9" x14ac:dyDescent="0.3">
      <c r="B103" s="1" t="s">
        <v>57</v>
      </c>
      <c r="C103" s="15">
        <f>SUM(C101:C102)</f>
        <v>0</v>
      </c>
      <c r="D103" s="15">
        <f t="shared" si="14"/>
        <v>0</v>
      </c>
      <c r="E103" s="15">
        <f>SUM(E101:E102)</f>
        <v>75627924</v>
      </c>
      <c r="F103" s="5">
        <f t="shared" si="11"/>
        <v>1189.9527656186572</v>
      </c>
      <c r="G103" s="15">
        <f t="shared" si="12"/>
        <v>1189.9527656186572</v>
      </c>
      <c r="H103" s="14" t="e">
        <f t="shared" si="13"/>
        <v>#DIV/0!</v>
      </c>
    </row>
    <row r="104" spans="1:9" x14ac:dyDescent="0.3">
      <c r="D104" s="11"/>
      <c r="F104" s="4"/>
      <c r="G104" s="11"/>
      <c r="H104" s="8"/>
    </row>
    <row r="105" spans="1:9" x14ac:dyDescent="0.3">
      <c r="A105" s="91" t="s">
        <v>611</v>
      </c>
      <c r="B105" s="91"/>
      <c r="C105" s="91"/>
      <c r="D105" s="91"/>
      <c r="E105" s="91"/>
      <c r="F105" s="91"/>
      <c r="G105" s="91"/>
      <c r="H105" s="91"/>
    </row>
    <row r="106" spans="1:9" x14ac:dyDescent="0.3">
      <c r="B106" s="1" t="s">
        <v>57</v>
      </c>
      <c r="C106" s="5">
        <v>4489425</v>
      </c>
      <c r="D106" s="15">
        <f t="shared" si="14"/>
        <v>70.909879216637691</v>
      </c>
      <c r="E106" s="5">
        <v>0</v>
      </c>
      <c r="F106" s="5">
        <f t="shared" si="11"/>
        <v>0</v>
      </c>
      <c r="G106" s="15">
        <f t="shared" ref="G106:G128" si="19">F106-D106</f>
        <v>-70.909879216637691</v>
      </c>
      <c r="H106" s="14">
        <f t="shared" ref="H106:H128" si="20">G106/D106</f>
        <v>-1</v>
      </c>
    </row>
    <row r="107" spans="1:9" x14ac:dyDescent="0.3">
      <c r="D107" s="11"/>
      <c r="F107" s="4"/>
      <c r="G107" s="11"/>
      <c r="H107" s="8"/>
    </row>
    <row r="108" spans="1:9" x14ac:dyDescent="0.3">
      <c r="A108" s="91" t="s">
        <v>612</v>
      </c>
      <c r="B108" s="91"/>
      <c r="C108" s="91"/>
      <c r="D108" s="91"/>
      <c r="E108" s="91"/>
      <c r="F108" s="91"/>
      <c r="G108" s="91"/>
      <c r="H108" s="91"/>
    </row>
    <row r="109" spans="1:9" x14ac:dyDescent="0.3">
      <c r="A109">
        <v>1500</v>
      </c>
      <c r="B109" t="s">
        <v>257</v>
      </c>
      <c r="C109" s="4">
        <v>23929</v>
      </c>
      <c r="D109" s="11">
        <f t="shared" si="14"/>
        <v>0.37795541740310246</v>
      </c>
      <c r="E109" s="4">
        <v>15267</v>
      </c>
      <c r="F109" s="4">
        <f t="shared" si="11"/>
        <v>0.24021562290537074</v>
      </c>
      <c r="G109" s="11">
        <f t="shared" si="19"/>
        <v>-0.13773979449773172</v>
      </c>
      <c r="H109" s="8">
        <f t="shared" si="20"/>
        <v>-0.36443397330862304</v>
      </c>
    </row>
    <row r="110" spans="1:9" x14ac:dyDescent="0.3">
      <c r="A110">
        <v>1900</v>
      </c>
      <c r="B110" t="s">
        <v>613</v>
      </c>
      <c r="C110" s="4">
        <v>441159</v>
      </c>
      <c r="D110" s="11">
        <f t="shared" si="14"/>
        <v>6.968048559744882</v>
      </c>
      <c r="E110" s="4">
        <v>453291</v>
      </c>
      <c r="F110" s="4">
        <f t="shared" si="11"/>
        <v>7.1322185054299085</v>
      </c>
      <c r="G110" s="11">
        <f t="shared" si="19"/>
        <v>0.16416994568502652</v>
      </c>
      <c r="H110" s="8">
        <f t="shared" si="20"/>
        <v>2.3560390585314346E-2</v>
      </c>
    </row>
    <row r="111" spans="1:9" x14ac:dyDescent="0.3">
      <c r="A111">
        <v>1920</v>
      </c>
      <c r="B111" t="s">
        <v>35</v>
      </c>
      <c r="C111" s="4">
        <v>2688715</v>
      </c>
      <c r="D111" s="11">
        <f t="shared" si="14"/>
        <v>42.467900877720865</v>
      </c>
      <c r="E111" s="4">
        <v>2678715</v>
      </c>
      <c r="F111" s="4">
        <f t="shared" si="11"/>
        <v>42.147716795111037</v>
      </c>
      <c r="G111" s="11">
        <f t="shared" si="19"/>
        <v>-0.32018408260982767</v>
      </c>
      <c r="H111" s="8">
        <f t="shared" si="20"/>
        <v>-7.5394374572867063E-3</v>
      </c>
    </row>
    <row r="112" spans="1:9" x14ac:dyDescent="0.3">
      <c r="A112">
        <v>1950</v>
      </c>
      <c r="B112" t="s">
        <v>444</v>
      </c>
      <c r="C112" s="4">
        <v>425000</v>
      </c>
      <c r="D112" s="11">
        <f t="shared" si="14"/>
        <v>6.7128192735308012</v>
      </c>
      <c r="E112" s="4">
        <v>425000</v>
      </c>
      <c r="F112" s="4">
        <f t="shared" si="11"/>
        <v>6.6870793040402541</v>
      </c>
      <c r="G112" s="11">
        <f t="shared" si="19"/>
        <v>-2.5739969490547132E-2</v>
      </c>
      <c r="H112" s="8">
        <f t="shared" si="20"/>
        <v>-3.8344499444580536E-3</v>
      </c>
    </row>
    <row r="113" spans="1:8" x14ac:dyDescent="0.3">
      <c r="A113" s="1">
        <v>1000</v>
      </c>
      <c r="B113" s="1" t="s">
        <v>40</v>
      </c>
      <c r="C113" s="15">
        <f>SUM(C109:C112)</f>
        <v>3578803</v>
      </c>
      <c r="D113" s="15">
        <f t="shared" si="14"/>
        <v>56.52672412839965</v>
      </c>
      <c r="E113" s="15">
        <f>SUM(E109:E112)</f>
        <v>3572273</v>
      </c>
      <c r="F113" s="5">
        <f t="shared" si="11"/>
        <v>56.207230227486569</v>
      </c>
      <c r="G113" s="15">
        <f t="shared" si="19"/>
        <v>-0.31949390091308061</v>
      </c>
      <c r="H113" s="14">
        <f t="shared" si="20"/>
        <v>-5.6520859087350397E-3</v>
      </c>
    </row>
    <row r="114" spans="1:8" x14ac:dyDescent="0.3">
      <c r="A114">
        <v>3200</v>
      </c>
      <c r="B114" t="s">
        <v>232</v>
      </c>
      <c r="C114" s="4">
        <v>29545364</v>
      </c>
      <c r="D114" s="11">
        <f t="shared" si="14"/>
        <v>466.66515035925431</v>
      </c>
      <c r="E114" s="4">
        <v>29545364</v>
      </c>
      <c r="F114" s="4">
        <f t="shared" si="11"/>
        <v>464.8757461993788</v>
      </c>
      <c r="G114" s="11">
        <f t="shared" si="19"/>
        <v>-1.7894041598755166</v>
      </c>
      <c r="H114" s="8">
        <f t="shared" si="20"/>
        <v>-3.8344499444579777E-3</v>
      </c>
    </row>
    <row r="115" spans="1:8" x14ac:dyDescent="0.3">
      <c r="A115">
        <v>3220</v>
      </c>
      <c r="B115" t="s">
        <v>289</v>
      </c>
      <c r="C115" s="4">
        <v>1508529</v>
      </c>
      <c r="D115" s="11">
        <f t="shared" si="14"/>
        <v>23.827017755012108</v>
      </c>
      <c r="E115" s="4">
        <v>1508529</v>
      </c>
      <c r="F115" s="4">
        <f t="shared" si="11"/>
        <v>23.735654248104801</v>
      </c>
      <c r="G115" s="11">
        <f t="shared" si="19"/>
        <v>-9.1363506907306657E-2</v>
      </c>
      <c r="H115" s="8">
        <f t="shared" si="20"/>
        <v>-3.8344499444580293E-3</v>
      </c>
    </row>
    <row r="116" spans="1:8" x14ac:dyDescent="0.3">
      <c r="A116" s="1">
        <v>3000</v>
      </c>
      <c r="B116" s="1" t="s">
        <v>46</v>
      </c>
      <c r="C116" s="15">
        <f>SUM(C114:C115)</f>
        <v>31053893</v>
      </c>
      <c r="D116" s="15">
        <f t="shared" si="14"/>
        <v>490.49216811426641</v>
      </c>
      <c r="E116" s="15">
        <f>SUM(E114:E115)</f>
        <v>31053893</v>
      </c>
      <c r="F116" s="5">
        <f t="shared" si="11"/>
        <v>488.61140044748362</v>
      </c>
      <c r="G116" s="15">
        <f t="shared" si="19"/>
        <v>-1.8807676667827877</v>
      </c>
      <c r="H116" s="14">
        <f t="shared" si="20"/>
        <v>-3.8344499444579079E-3</v>
      </c>
    </row>
    <row r="117" spans="1:8" x14ac:dyDescent="0.3">
      <c r="A117">
        <v>4300</v>
      </c>
      <c r="B117" t="s">
        <v>171</v>
      </c>
      <c r="C117" s="4">
        <v>2403837</v>
      </c>
      <c r="D117" s="11">
        <f t="shared" si="14"/>
        <v>37.968290221238732</v>
      </c>
      <c r="E117" s="4">
        <v>2403837</v>
      </c>
      <c r="F117" s="4">
        <f t="shared" si="11"/>
        <v>37.822702712908736</v>
      </c>
      <c r="G117" s="11">
        <f t="shared" si="19"/>
        <v>-0.14558750832999579</v>
      </c>
      <c r="H117" s="8">
        <f t="shared" si="20"/>
        <v>-3.8344499444580449E-3</v>
      </c>
    </row>
    <row r="118" spans="1:8" x14ac:dyDescent="0.3">
      <c r="A118">
        <v>4500</v>
      </c>
      <c r="B118" t="s">
        <v>307</v>
      </c>
      <c r="C118" s="4">
        <v>39978200</v>
      </c>
      <c r="D118" s="11">
        <f t="shared" si="14"/>
        <v>631.45042701428019</v>
      </c>
      <c r="E118" s="4">
        <v>39978200</v>
      </c>
      <c r="F118" s="4">
        <f t="shared" si="11"/>
        <v>629.02916195948728</v>
      </c>
      <c r="G118" s="11">
        <f t="shared" si="19"/>
        <v>-2.4212650547929115</v>
      </c>
      <c r="H118" s="8">
        <f t="shared" si="20"/>
        <v>-3.8344499444580389E-3</v>
      </c>
    </row>
    <row r="119" spans="1:8" x14ac:dyDescent="0.3">
      <c r="A119">
        <v>4700</v>
      </c>
      <c r="B119" t="s">
        <v>614</v>
      </c>
      <c r="C119" s="4">
        <v>3705934</v>
      </c>
      <c r="D119" s="11">
        <f t="shared" si="14"/>
        <v>58.534741603842576</v>
      </c>
      <c r="E119" s="4">
        <v>4255934</v>
      </c>
      <c r="F119" s="4">
        <f t="shared" si="11"/>
        <v>66.96416040179119</v>
      </c>
      <c r="G119" s="11">
        <f t="shared" si="19"/>
        <v>8.4294187979486139</v>
      </c>
      <c r="H119" s="8">
        <f t="shared" si="20"/>
        <v>0.14400710701002317</v>
      </c>
    </row>
    <row r="120" spans="1:8" x14ac:dyDescent="0.3">
      <c r="A120">
        <v>4710</v>
      </c>
      <c r="B120" t="s">
        <v>189</v>
      </c>
      <c r="C120" s="4">
        <v>718261</v>
      </c>
      <c r="D120" s="11">
        <f t="shared" si="14"/>
        <v>11.344838315824722</v>
      </c>
      <c r="E120" s="4">
        <v>0</v>
      </c>
      <c r="F120" s="4">
        <f t="shared" si="11"/>
        <v>0</v>
      </c>
      <c r="G120" s="11">
        <f t="shared" si="19"/>
        <v>-11.344838315824722</v>
      </c>
      <c r="H120" s="8">
        <f t="shared" si="20"/>
        <v>-1</v>
      </c>
    </row>
    <row r="121" spans="1:8" x14ac:dyDescent="0.3">
      <c r="A121" s="1">
        <v>4000</v>
      </c>
      <c r="B121" s="1" t="s">
        <v>49</v>
      </c>
      <c r="C121" s="15">
        <f>SUM(C117:C120)</f>
        <v>46806232</v>
      </c>
      <c r="D121" s="15">
        <f t="shared" si="14"/>
        <v>739.29829715518622</v>
      </c>
      <c r="E121" s="15">
        <f>SUM(E117:E120)</f>
        <v>46637971</v>
      </c>
      <c r="F121" s="5">
        <f t="shared" si="11"/>
        <v>733.81602507418722</v>
      </c>
      <c r="G121" s="15">
        <f t="shared" si="19"/>
        <v>-5.482272080998996</v>
      </c>
      <c r="H121" s="14">
        <f t="shared" si="20"/>
        <v>-7.4155075185412082E-3</v>
      </c>
    </row>
    <row r="122" spans="1:8" x14ac:dyDescent="0.3">
      <c r="B122" s="1" t="s">
        <v>57</v>
      </c>
      <c r="C122" s="5">
        <v>86097631</v>
      </c>
      <c r="D122" s="15">
        <f t="shared" si="14"/>
        <v>1359.9007924285718</v>
      </c>
      <c r="E122" s="15">
        <v>84384539</v>
      </c>
      <c r="F122" s="5">
        <f t="shared" si="11"/>
        <v>1327.7320101832418</v>
      </c>
      <c r="G122" s="15">
        <f t="shared" si="19"/>
        <v>-32.168782245330021</v>
      </c>
      <c r="H122" s="14">
        <f t="shared" si="20"/>
        <v>-2.3655241929730453E-2</v>
      </c>
    </row>
    <row r="123" spans="1:8" x14ac:dyDescent="0.3">
      <c r="D123" s="11"/>
      <c r="F123" s="4"/>
      <c r="G123" s="11"/>
      <c r="H123" s="8"/>
    </row>
    <row r="124" spans="1:8" x14ac:dyDescent="0.3">
      <c r="A124" s="91" t="s">
        <v>240</v>
      </c>
      <c r="B124" s="91"/>
      <c r="C124" s="91"/>
      <c r="D124" s="91"/>
      <c r="E124" s="91"/>
      <c r="F124" s="91"/>
      <c r="G124" s="91"/>
      <c r="H124" s="91"/>
    </row>
    <row r="125" spans="1:8" x14ac:dyDescent="0.3">
      <c r="A125">
        <v>3110</v>
      </c>
      <c r="B125" t="s">
        <v>224</v>
      </c>
      <c r="C125" s="4">
        <v>30529057</v>
      </c>
      <c r="D125" s="11">
        <f t="shared" si="14"/>
        <v>482.20245231134214</v>
      </c>
      <c r="E125" s="4">
        <v>31851397</v>
      </c>
      <c r="F125" s="4">
        <f t="shared" si="11"/>
        <v>501.15957101992905</v>
      </c>
      <c r="G125" s="11">
        <f t="shared" si="19"/>
        <v>18.957118708586904</v>
      </c>
      <c r="H125" s="8">
        <f t="shared" si="20"/>
        <v>3.9313609082076838E-2</v>
      </c>
    </row>
    <row r="126" spans="1:8" x14ac:dyDescent="0.3">
      <c r="A126" s="1">
        <v>3000</v>
      </c>
      <c r="B126" s="1" t="s">
        <v>46</v>
      </c>
      <c r="C126" s="15">
        <f>C125</f>
        <v>30529057</v>
      </c>
      <c r="D126" s="15">
        <f t="shared" si="14"/>
        <v>482.20245231134214</v>
      </c>
      <c r="E126" s="15">
        <f>E125</f>
        <v>31851397</v>
      </c>
      <c r="F126" s="5">
        <f t="shared" si="11"/>
        <v>501.15957101992905</v>
      </c>
      <c r="G126" s="15">
        <f t="shared" si="19"/>
        <v>18.957118708586904</v>
      </c>
      <c r="H126" s="14">
        <f t="shared" si="20"/>
        <v>3.9313609082076838E-2</v>
      </c>
    </row>
    <row r="127" spans="1:8" x14ac:dyDescent="0.3">
      <c r="A127">
        <v>5200</v>
      </c>
      <c r="B127" t="s">
        <v>331</v>
      </c>
      <c r="C127" s="4">
        <v>42722827</v>
      </c>
      <c r="D127" s="11">
        <f t="shared" si="14"/>
        <v>674.8014506007579</v>
      </c>
      <c r="E127" s="4">
        <v>45284749</v>
      </c>
      <c r="F127" s="4">
        <f t="shared" si="11"/>
        <v>712.52401841542962</v>
      </c>
      <c r="G127" s="11">
        <f t="shared" si="19"/>
        <v>37.72256781467172</v>
      </c>
      <c r="H127" s="8">
        <f t="shared" si="20"/>
        <v>5.5901728991673498E-2</v>
      </c>
    </row>
    <row r="128" spans="1:8" x14ac:dyDescent="0.3">
      <c r="B128" s="1" t="s">
        <v>57</v>
      </c>
      <c r="C128" s="15">
        <f>SUM(C126:C127)</f>
        <v>73251884</v>
      </c>
      <c r="D128" s="15">
        <f t="shared" si="14"/>
        <v>1157.0039029121001</v>
      </c>
      <c r="E128" s="15">
        <f>SUM(E126:E127)</f>
        <v>77136146</v>
      </c>
      <c r="F128" s="5">
        <f t="shared" si="11"/>
        <v>1213.6835894353587</v>
      </c>
      <c r="G128" s="15">
        <f t="shared" si="19"/>
        <v>56.679686523258624</v>
      </c>
      <c r="H128" s="14">
        <f t="shared" si="20"/>
        <v>4.8988327853172933E-2</v>
      </c>
    </row>
    <row r="129" spans="1:8" x14ac:dyDescent="0.3">
      <c r="D129" s="11"/>
      <c r="F129" s="4"/>
      <c r="G129" s="11"/>
      <c r="H129" s="8"/>
    </row>
    <row r="130" spans="1:8" x14ac:dyDescent="0.3">
      <c r="A130" s="91" t="s">
        <v>617</v>
      </c>
      <c r="B130" s="91"/>
      <c r="C130" s="91"/>
      <c r="D130" s="91"/>
      <c r="E130" s="91"/>
      <c r="F130" s="91"/>
      <c r="G130" s="91"/>
      <c r="H130" s="91"/>
    </row>
    <row r="131" spans="1:8" x14ac:dyDescent="0.3">
      <c r="A131">
        <v>3230</v>
      </c>
      <c r="B131" t="s">
        <v>223</v>
      </c>
      <c r="C131" s="4">
        <v>19843599</v>
      </c>
      <c r="D131" s="28">
        <f t="shared" ref="D131:D133" si="21">C131/$J$1</f>
        <v>313.42704429039185</v>
      </c>
      <c r="E131" s="4">
        <v>18748043</v>
      </c>
      <c r="F131" s="28">
        <f t="shared" ref="F131:F133" si="22">E131/$J$2</f>
        <v>294.98741255660417</v>
      </c>
      <c r="G131" s="29">
        <f t="shared" ref="G131:G133" si="23">F131-D131</f>
        <v>-18.439631733787678</v>
      </c>
      <c r="H131" s="30">
        <f t="shared" ref="H131:H133" si="24">G131/D131</f>
        <v>-5.8832293095624703E-2</v>
      </c>
    </row>
    <row r="132" spans="1:8" x14ac:dyDescent="0.3">
      <c r="A132" s="1">
        <v>3000</v>
      </c>
      <c r="B132" s="1" t="s">
        <v>46</v>
      </c>
      <c r="C132" s="15">
        <f>C131</f>
        <v>19843599</v>
      </c>
      <c r="D132" s="5">
        <f t="shared" si="21"/>
        <v>313.42704429039185</v>
      </c>
      <c r="E132" s="15">
        <f>E131</f>
        <v>18748043</v>
      </c>
      <c r="F132" s="5">
        <f t="shared" si="22"/>
        <v>294.98741255660417</v>
      </c>
      <c r="G132" s="15">
        <f t="shared" si="23"/>
        <v>-18.439631733787678</v>
      </c>
      <c r="H132" s="14">
        <f t="shared" si="24"/>
        <v>-5.8832293095624703E-2</v>
      </c>
    </row>
    <row r="133" spans="1:8" x14ac:dyDescent="0.3">
      <c r="B133" s="1" t="s">
        <v>57</v>
      </c>
      <c r="C133" s="15">
        <f>C132</f>
        <v>19843599</v>
      </c>
      <c r="D133" s="5">
        <f t="shared" si="21"/>
        <v>313.42704429039185</v>
      </c>
      <c r="E133" s="15">
        <f>E132</f>
        <v>18748043</v>
      </c>
      <c r="F133" s="5">
        <f t="shared" si="22"/>
        <v>294.98741255660417</v>
      </c>
      <c r="G133" s="15">
        <f t="shared" si="23"/>
        <v>-18.439631733787678</v>
      </c>
      <c r="H133" s="14">
        <f t="shared" si="24"/>
        <v>-5.8832293095624703E-2</v>
      </c>
    </row>
    <row r="134" spans="1:8" x14ac:dyDescent="0.3">
      <c r="D134" s="11"/>
      <c r="F134" s="4"/>
      <c r="G134" s="11"/>
      <c r="H134" s="8"/>
    </row>
    <row r="135" spans="1:8" x14ac:dyDescent="0.3">
      <c r="B135" s="1" t="s">
        <v>634</v>
      </c>
      <c r="C135" s="15">
        <f>C113+C85+C67+C62+C47+C42+C15</f>
        <v>394790132</v>
      </c>
      <c r="D135" s="15">
        <f>C135/J2</f>
        <v>6211.7480497329889</v>
      </c>
      <c r="E135" s="15">
        <f>E113+E85+E67+E62+E47+E42+E15</f>
        <v>421557098</v>
      </c>
      <c r="F135" s="5">
        <f>E135/J2</f>
        <v>6632.9076364872217</v>
      </c>
      <c r="G135" s="15">
        <f>F135-D135</f>
        <v>421.15958675423281</v>
      </c>
      <c r="H135" s="14">
        <f>G135/D135</f>
        <v>6.7800494060981153E-2</v>
      </c>
    </row>
    <row r="136" spans="1:8" x14ac:dyDescent="0.3">
      <c r="B136" s="1" t="s">
        <v>631</v>
      </c>
      <c r="C136" s="15">
        <f>C126+C116+C20</f>
        <v>185090696</v>
      </c>
      <c r="D136" s="15">
        <f>C136/J1</f>
        <v>2923.4832740236006</v>
      </c>
      <c r="E136" s="15">
        <f>E126+E116+E20</f>
        <v>181715238</v>
      </c>
      <c r="F136" s="5">
        <f>E136/J2</f>
        <v>2859.162840608351</v>
      </c>
      <c r="G136" s="15">
        <f>F136-D136</f>
        <v>-64.320433415249681</v>
      </c>
      <c r="H136" s="14">
        <f>G136/D136</f>
        <v>-2.2001300293647733E-2</v>
      </c>
    </row>
    <row r="137" spans="1:8" x14ac:dyDescent="0.3">
      <c r="B137" s="1" t="s">
        <v>635</v>
      </c>
      <c r="C137" s="15">
        <f>C121+C26</f>
        <v>47296232</v>
      </c>
      <c r="D137" s="15">
        <f>C137/J1</f>
        <v>747.03778290584523</v>
      </c>
      <c r="E137" s="15">
        <f>E121+E26</f>
        <v>47127971</v>
      </c>
      <c r="F137" s="5">
        <f>E137/J2</f>
        <v>741.52583415413949</v>
      </c>
      <c r="G137" s="15">
        <f>F137-D137</f>
        <v>-5.5119487517057451</v>
      </c>
      <c r="H137" s="14">
        <f>G137/D137</f>
        <v>-7.3784069264411717E-3</v>
      </c>
    </row>
    <row r="138" spans="1:8" x14ac:dyDescent="0.3">
      <c r="B138" s="1" t="s">
        <v>633</v>
      </c>
      <c r="C138" s="15">
        <f>C133+C128+C122+C106+C103+C98+C95+C92+C89+C86+C80+C77+C74+C71+C68+C63+C58+C53+C48+C38+C43</f>
        <v>1096188190</v>
      </c>
      <c r="D138" s="15">
        <f>C138/J1</f>
        <v>17314.148727644337</v>
      </c>
      <c r="E138" s="15">
        <f>E133+E128+E122+E106+E103+E98+E95+E92+E89+E86+E80+E77+E74+E71+E68+E63+E58+E53+E48+E43+E38</f>
        <v>1145751199</v>
      </c>
      <c r="F138" s="5">
        <f>E138/J2</f>
        <v>18027.597953911074</v>
      </c>
      <c r="G138" s="15">
        <f>F138-D138</f>
        <v>713.44922626673724</v>
      </c>
      <c r="H138" s="14">
        <f>G138/D138</f>
        <v>4.1206139411729834E-2</v>
      </c>
    </row>
    <row r="139" spans="1:8" x14ac:dyDescent="0.3">
      <c r="D139" s="11">
        <f>SUM(D135:D137)</f>
        <v>9882.2691066624357</v>
      </c>
      <c r="F139" s="4"/>
      <c r="G139" s="11">
        <f>SUM(G135:G137)</f>
        <v>351.32720458727738</v>
      </c>
      <c r="H139" s="14">
        <f>G139/D139</f>
        <v>3.5551268721312125E-2</v>
      </c>
    </row>
    <row r="140" spans="1:8" x14ac:dyDescent="0.3">
      <c r="D140" s="11"/>
      <c r="F140" s="4"/>
      <c r="G140" s="11"/>
      <c r="H140" s="8"/>
    </row>
    <row r="141" spans="1:8" x14ac:dyDescent="0.3">
      <c r="D141" s="11"/>
      <c r="F141" s="4"/>
      <c r="G141" s="11"/>
      <c r="H141" s="8"/>
    </row>
    <row r="142" spans="1:8" x14ac:dyDescent="0.3">
      <c r="D142" s="11"/>
      <c r="F142" s="4"/>
      <c r="G142" s="11"/>
      <c r="H142" s="8"/>
    </row>
    <row r="143" spans="1:8" x14ac:dyDescent="0.3">
      <c r="D143" s="11"/>
      <c r="F143" s="4"/>
      <c r="G143" s="11"/>
      <c r="H143" s="8"/>
    </row>
    <row r="144" spans="1:8" x14ac:dyDescent="0.3">
      <c r="D144" s="11"/>
      <c r="F144" s="4"/>
      <c r="G144" s="11"/>
      <c r="H144" s="8"/>
    </row>
    <row r="145" spans="4:8" x14ac:dyDescent="0.3">
      <c r="D145" s="11"/>
      <c r="F145" s="4"/>
      <c r="G145" s="11"/>
      <c r="H145" s="8"/>
    </row>
    <row r="146" spans="4:8" x14ac:dyDescent="0.3">
      <c r="D146" s="11"/>
      <c r="F146" s="4"/>
      <c r="G146" s="11"/>
      <c r="H146" s="8"/>
    </row>
    <row r="147" spans="4:8" x14ac:dyDescent="0.3">
      <c r="D147" s="11"/>
      <c r="F147" s="4"/>
      <c r="G147" s="11"/>
      <c r="H147" s="8"/>
    </row>
    <row r="148" spans="4:8" x14ac:dyDescent="0.3">
      <c r="D148" s="11"/>
      <c r="F148" s="4"/>
      <c r="G148" s="11"/>
      <c r="H148" s="8"/>
    </row>
  </sheetData>
  <mergeCells count="20">
    <mergeCell ref="A88:H88"/>
    <mergeCell ref="B40:H40"/>
    <mergeCell ref="A45:H45"/>
    <mergeCell ref="A50:H50"/>
    <mergeCell ref="A55:H55"/>
    <mergeCell ref="A60:H60"/>
    <mergeCell ref="A65:H65"/>
    <mergeCell ref="A70:H70"/>
    <mergeCell ref="A73:H73"/>
    <mergeCell ref="A76:H76"/>
    <mergeCell ref="A79:H79"/>
    <mergeCell ref="A82:H82"/>
    <mergeCell ref="A124:H124"/>
    <mergeCell ref="A130:H130"/>
    <mergeCell ref="A91:H91"/>
    <mergeCell ref="A94:H94"/>
    <mergeCell ref="B97:I97"/>
    <mergeCell ref="A100:H100"/>
    <mergeCell ref="A105:H105"/>
    <mergeCell ref="A108:H108"/>
  </mergeCells>
  <pageMargins left="0.7" right="0.7" top="0.75" bottom="0.75" header="0.3" footer="0.3"/>
  <pageSetup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DE7D5-0B60-41A5-8FDC-1772794B2205}">
  <sheetPr>
    <tabColor theme="9" tint="0.59999389629810485"/>
  </sheetPr>
  <dimension ref="A1:J402"/>
  <sheetViews>
    <sheetView topLeftCell="A298" workbookViewId="0">
      <selection activeCell="E12" sqref="E12"/>
    </sheetView>
  </sheetViews>
  <sheetFormatPr defaultRowHeight="14.4" x14ac:dyDescent="0.3"/>
  <cols>
    <col min="1" max="1" width="10.109375" bestFit="1" customWidth="1"/>
    <col min="2" max="2" width="41" bestFit="1" customWidth="1"/>
    <col min="3" max="3" width="17.77734375" bestFit="1" customWidth="1"/>
    <col min="4" max="4" width="17.77734375" customWidth="1"/>
    <col min="5" max="5" width="17.77734375" bestFit="1" customWidth="1"/>
    <col min="6" max="6" width="17.77734375" customWidth="1"/>
    <col min="7" max="7" width="15.77734375" bestFit="1" customWidth="1"/>
    <col min="8" max="8" width="11.5546875" bestFit="1" customWidth="1"/>
  </cols>
  <sheetData>
    <row r="1" spans="1:10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61</v>
      </c>
      <c r="H1" s="1" t="s">
        <v>62</v>
      </c>
      <c r="J1">
        <v>63311.7</v>
      </c>
    </row>
    <row r="2" spans="1:10" x14ac:dyDescent="0.3">
      <c r="B2" s="2" t="s">
        <v>59</v>
      </c>
      <c r="C2" s="12"/>
      <c r="D2" s="12"/>
      <c r="E2" s="12"/>
      <c r="F2" s="12"/>
      <c r="G2" s="3"/>
      <c r="H2" s="1"/>
      <c r="J2">
        <v>63555.4</v>
      </c>
    </row>
    <row r="3" spans="1:10" x14ac:dyDescent="0.3">
      <c r="A3">
        <v>100</v>
      </c>
      <c r="B3" t="s">
        <v>60</v>
      </c>
      <c r="C3" s="4">
        <v>142367144</v>
      </c>
      <c r="D3" s="4">
        <f>C3/$J$1</f>
        <v>2248.6703721429058</v>
      </c>
      <c r="E3" s="4">
        <v>145909072</v>
      </c>
      <c r="F3" s="4">
        <f>E3/$J$2</f>
        <v>2295.7777309245162</v>
      </c>
      <c r="G3" s="11">
        <f>F3-D3</f>
        <v>47.107358781610401</v>
      </c>
      <c r="H3" s="8">
        <f>G3/D3</f>
        <v>2.0948983615023443E-2</v>
      </c>
    </row>
    <row r="4" spans="1:10" x14ac:dyDescent="0.3">
      <c r="A4">
        <v>200</v>
      </c>
      <c r="B4" t="s">
        <v>63</v>
      </c>
      <c r="C4" s="4">
        <v>62411064</v>
      </c>
      <c r="D4" s="4">
        <f t="shared" ref="D4:D70" si="0">C4/$J$1</f>
        <v>985.77457247238669</v>
      </c>
      <c r="E4" s="4">
        <v>66757218</v>
      </c>
      <c r="F4" s="4">
        <f t="shared" ref="F4:F70" si="1">E4/$J$2</f>
        <v>1050.3783785484788</v>
      </c>
      <c r="G4" s="11">
        <f t="shared" ref="G4:G70" si="2">F4-D4</f>
        <v>64.603806076092155</v>
      </c>
      <c r="H4" s="8">
        <f t="shared" ref="H4:H70" si="3">G4/D4</f>
        <v>6.5536084902313524E-2</v>
      </c>
    </row>
    <row r="5" spans="1:10" x14ac:dyDescent="0.3">
      <c r="A5">
        <v>500</v>
      </c>
      <c r="B5" t="s">
        <v>64</v>
      </c>
      <c r="C5" s="4">
        <v>2146954</v>
      </c>
      <c r="D5" s="4">
        <f t="shared" si="0"/>
        <v>33.910856919021292</v>
      </c>
      <c r="E5" s="4">
        <v>2193352</v>
      </c>
      <c r="F5" s="4">
        <f t="shared" si="1"/>
        <v>34.510867683941882</v>
      </c>
      <c r="G5" s="11">
        <f t="shared" si="2"/>
        <v>0.60001076492059013</v>
      </c>
      <c r="H5" s="8">
        <f t="shared" si="3"/>
        <v>1.7693765933235142E-2</v>
      </c>
    </row>
    <row r="6" spans="1:10" x14ac:dyDescent="0.3">
      <c r="A6">
        <v>600</v>
      </c>
      <c r="B6" t="s">
        <v>65</v>
      </c>
      <c r="C6" s="4">
        <v>10512631</v>
      </c>
      <c r="D6" s="4">
        <f t="shared" si="0"/>
        <v>166.04562821721737</v>
      </c>
      <c r="E6" s="4">
        <v>8395620</v>
      </c>
      <c r="F6" s="4">
        <f t="shared" si="1"/>
        <v>132.09923940373281</v>
      </c>
      <c r="G6" s="11">
        <f t="shared" si="2"/>
        <v>-33.94638881348456</v>
      </c>
      <c r="H6" s="8">
        <f t="shared" si="3"/>
        <v>-0.20444012394639269</v>
      </c>
    </row>
    <row r="7" spans="1:10" x14ac:dyDescent="0.3">
      <c r="A7">
        <v>700</v>
      </c>
      <c r="B7" t="s">
        <v>95</v>
      </c>
      <c r="C7" s="4">
        <v>273903</v>
      </c>
      <c r="D7" s="4">
        <f t="shared" si="0"/>
        <v>4.3262619705362519</v>
      </c>
      <c r="E7" s="4">
        <v>181285</v>
      </c>
      <c r="F7" s="4">
        <f t="shared" si="1"/>
        <v>2.8523933450186765</v>
      </c>
      <c r="G7" s="11">
        <f t="shared" si="2"/>
        <v>-1.4738686255175755</v>
      </c>
      <c r="H7" s="8">
        <f t="shared" si="3"/>
        <v>-0.34067946776114566</v>
      </c>
    </row>
    <row r="8" spans="1:10" x14ac:dyDescent="0.3">
      <c r="A8">
        <v>900</v>
      </c>
      <c r="B8" t="s">
        <v>39</v>
      </c>
      <c r="C8" s="4">
        <v>59179</v>
      </c>
      <c r="D8" s="4">
        <f t="shared" si="0"/>
        <v>0.93472454538418659</v>
      </c>
      <c r="E8" s="4">
        <v>65429</v>
      </c>
      <c r="F8" s="4">
        <f t="shared" si="1"/>
        <v>1.0294797924330583</v>
      </c>
      <c r="G8" s="11">
        <f t="shared" si="2"/>
        <v>9.4755247048871727E-2</v>
      </c>
      <c r="H8" s="8">
        <f t="shared" si="3"/>
        <v>0.10137237490636969</v>
      </c>
    </row>
    <row r="9" spans="1:10" x14ac:dyDescent="0.3">
      <c r="A9" s="21">
        <v>100</v>
      </c>
      <c r="B9" s="21" t="s">
        <v>66</v>
      </c>
      <c r="C9" s="22">
        <f>SUM(C3:C8)</f>
        <v>217770875</v>
      </c>
      <c r="D9" s="5">
        <f t="shared" si="0"/>
        <v>3439.6624162674516</v>
      </c>
      <c r="E9" s="22">
        <f>SUM(E3:E8)</f>
        <v>223501976</v>
      </c>
      <c r="F9" s="5">
        <f t="shared" si="1"/>
        <v>3516.6480896981216</v>
      </c>
      <c r="G9" s="15">
        <f t="shared" si="2"/>
        <v>76.985673430669976</v>
      </c>
      <c r="H9" s="14">
        <f t="shared" si="3"/>
        <v>2.2381752658800439E-2</v>
      </c>
    </row>
    <row r="10" spans="1:10" x14ac:dyDescent="0.3">
      <c r="A10" s="20"/>
      <c r="B10" s="21"/>
      <c r="C10" s="22"/>
      <c r="D10" s="4"/>
      <c r="E10" s="22"/>
      <c r="F10" s="4"/>
      <c r="G10" s="11"/>
      <c r="H10" s="8"/>
    </row>
    <row r="11" spans="1:10" x14ac:dyDescent="0.3">
      <c r="A11" s="46">
        <v>270</v>
      </c>
      <c r="B11" s="21" t="s">
        <v>137</v>
      </c>
      <c r="C11" s="24"/>
      <c r="D11" s="4"/>
      <c r="E11" s="24"/>
      <c r="F11" s="4"/>
      <c r="G11" s="11"/>
      <c r="H11" s="8"/>
    </row>
    <row r="12" spans="1:10" x14ac:dyDescent="0.3">
      <c r="B12" s="2" t="s">
        <v>59</v>
      </c>
      <c r="C12" s="24"/>
      <c r="D12" s="4"/>
      <c r="E12" s="24"/>
      <c r="F12" s="4"/>
      <c r="G12" s="11"/>
      <c r="H12" s="8"/>
    </row>
    <row r="13" spans="1:10" x14ac:dyDescent="0.3">
      <c r="A13">
        <v>100</v>
      </c>
      <c r="B13" t="s">
        <v>60</v>
      </c>
      <c r="C13" s="4">
        <v>2635636</v>
      </c>
      <c r="D13" s="4">
        <f t="shared" si="0"/>
        <v>41.629525032497945</v>
      </c>
      <c r="E13" s="4">
        <v>2742171</v>
      </c>
      <c r="F13" s="4">
        <f t="shared" si="1"/>
        <v>43.146152805269104</v>
      </c>
      <c r="G13" s="11">
        <f t="shared" si="2"/>
        <v>1.5166277727711588</v>
      </c>
      <c r="H13" s="8">
        <f t="shared" si="3"/>
        <v>3.6431541594270138E-2</v>
      </c>
    </row>
    <row r="14" spans="1:10" x14ac:dyDescent="0.3">
      <c r="A14">
        <v>200</v>
      </c>
      <c r="B14" t="s">
        <v>63</v>
      </c>
      <c r="C14" s="4">
        <v>1196640</v>
      </c>
      <c r="D14" s="4">
        <f t="shared" si="0"/>
        <v>18.900771895242112</v>
      </c>
      <c r="E14" s="4">
        <v>1263636</v>
      </c>
      <c r="F14" s="4">
        <f t="shared" si="1"/>
        <v>19.88243327868285</v>
      </c>
      <c r="G14" s="11">
        <f t="shared" si="2"/>
        <v>0.98166138344073772</v>
      </c>
      <c r="H14" s="8">
        <f t="shared" si="3"/>
        <v>5.1937634551732309E-2</v>
      </c>
    </row>
    <row r="15" spans="1:10" x14ac:dyDescent="0.3">
      <c r="A15">
        <v>500</v>
      </c>
      <c r="B15" t="s">
        <v>64</v>
      </c>
      <c r="C15" s="4">
        <v>20441</v>
      </c>
      <c r="D15" s="4">
        <f t="shared" si="0"/>
        <v>0.3228629147535132</v>
      </c>
      <c r="E15" s="4">
        <v>20455</v>
      </c>
      <c r="F15" s="4">
        <f t="shared" si="1"/>
        <v>0.32184519332739625</v>
      </c>
      <c r="G15" s="11">
        <f t="shared" si="2"/>
        <v>-1.0177214261169465E-3</v>
      </c>
      <c r="H15" s="8">
        <f t="shared" si="3"/>
        <v>-3.1521781524332603E-3</v>
      </c>
    </row>
    <row r="16" spans="1:10" x14ac:dyDescent="0.3">
      <c r="A16">
        <v>600</v>
      </c>
      <c r="B16" t="s">
        <v>65</v>
      </c>
      <c r="C16" s="4">
        <v>85295</v>
      </c>
      <c r="D16" s="4">
        <f t="shared" si="0"/>
        <v>1.3472233410254346</v>
      </c>
      <c r="E16" s="4">
        <v>88788</v>
      </c>
      <c r="F16" s="4">
        <f t="shared" si="1"/>
        <v>1.3970174052873556</v>
      </c>
      <c r="G16" s="11">
        <f t="shared" si="2"/>
        <v>4.9794064261921012E-2</v>
      </c>
      <c r="H16" s="8">
        <f t="shared" si="3"/>
        <v>3.6960511851004914E-2</v>
      </c>
    </row>
    <row r="17" spans="1:8" x14ac:dyDescent="0.3">
      <c r="B17" t="s">
        <v>83</v>
      </c>
      <c r="C17" s="4"/>
      <c r="D17" s="4"/>
      <c r="E17" s="4"/>
      <c r="F17" s="4"/>
      <c r="G17" s="11"/>
      <c r="H17" s="8"/>
    </row>
    <row r="18" spans="1:8" x14ac:dyDescent="0.3">
      <c r="A18">
        <v>100</v>
      </c>
      <c r="B18" t="s">
        <v>60</v>
      </c>
      <c r="C18" s="4">
        <v>523683</v>
      </c>
      <c r="D18" s="4">
        <f t="shared" si="0"/>
        <v>8.2715043191068958</v>
      </c>
      <c r="E18" s="4">
        <v>505879</v>
      </c>
      <c r="F18" s="4">
        <f t="shared" si="1"/>
        <v>7.9596540970554823</v>
      </c>
      <c r="G18" s="11">
        <f t="shared" si="2"/>
        <v>-0.31185022205141344</v>
      </c>
      <c r="H18" s="8">
        <f t="shared" si="3"/>
        <v>-3.7701754121200172E-2</v>
      </c>
    </row>
    <row r="19" spans="1:8" x14ac:dyDescent="0.3">
      <c r="A19">
        <v>200</v>
      </c>
      <c r="B19" t="s">
        <v>63</v>
      </c>
      <c r="C19" s="4">
        <v>186747</v>
      </c>
      <c r="D19" s="4">
        <f t="shared" si="0"/>
        <v>2.949644378527192</v>
      </c>
      <c r="E19" s="4">
        <v>212490</v>
      </c>
      <c r="F19" s="4">
        <f t="shared" si="1"/>
        <v>3.3433823089776791</v>
      </c>
      <c r="G19" s="11">
        <f t="shared" si="2"/>
        <v>0.39373793045048711</v>
      </c>
      <c r="H19" s="8">
        <f t="shared" si="3"/>
        <v>0.13348657665880631</v>
      </c>
    </row>
    <row r="20" spans="1:8" x14ac:dyDescent="0.3">
      <c r="A20">
        <v>500</v>
      </c>
      <c r="B20" t="s">
        <v>64</v>
      </c>
      <c r="C20" s="4">
        <v>91066</v>
      </c>
      <c r="D20" s="4">
        <f t="shared" si="0"/>
        <v>1.4383755293255434</v>
      </c>
      <c r="E20" s="4">
        <v>91066</v>
      </c>
      <c r="F20" s="4">
        <f t="shared" si="1"/>
        <v>1.4328601503570113</v>
      </c>
      <c r="G20" s="11">
        <f t="shared" si="2"/>
        <v>-5.5153789685320476E-3</v>
      </c>
      <c r="H20" s="8">
        <f t="shared" si="3"/>
        <v>-3.8344499444579803E-3</v>
      </c>
    </row>
    <row r="21" spans="1:8" x14ac:dyDescent="0.3">
      <c r="A21">
        <v>600</v>
      </c>
      <c r="B21" t="s">
        <v>65</v>
      </c>
      <c r="C21" s="4">
        <v>6173</v>
      </c>
      <c r="D21" s="4">
        <f t="shared" si="0"/>
        <v>9.750172558942502E-2</v>
      </c>
      <c r="E21" s="4">
        <v>9667</v>
      </c>
      <c r="F21" s="4">
        <f t="shared" si="1"/>
        <v>0.15210351913448739</v>
      </c>
      <c r="G21" s="11">
        <f t="shared" si="2"/>
        <v>5.4601793545062366E-2</v>
      </c>
      <c r="H21" s="8">
        <f t="shared" si="3"/>
        <v>0.56000848410609505</v>
      </c>
    </row>
    <row r="22" spans="1:8" x14ac:dyDescent="0.3">
      <c r="A22" s="1">
        <v>270</v>
      </c>
      <c r="B22" s="1" t="s">
        <v>138</v>
      </c>
      <c r="C22" s="5">
        <f>SUM(C13:C21)</f>
        <v>4745681</v>
      </c>
      <c r="D22" s="5">
        <f t="shared" si="0"/>
        <v>74.957409136068065</v>
      </c>
      <c r="E22" s="5">
        <f>SUM(E13:E21)</f>
        <v>4934152</v>
      </c>
      <c r="F22" s="5">
        <f t="shared" si="1"/>
        <v>77.635448758091371</v>
      </c>
      <c r="G22" s="15">
        <f t="shared" si="2"/>
        <v>2.6780396220233058</v>
      </c>
      <c r="H22" s="14">
        <f t="shared" si="3"/>
        <v>3.5727483819003619E-2</v>
      </c>
    </row>
    <row r="23" spans="1:8" x14ac:dyDescent="0.3">
      <c r="B23" s="1"/>
      <c r="C23" s="5"/>
      <c r="D23" s="4"/>
      <c r="E23" s="5"/>
      <c r="F23" s="4"/>
      <c r="G23" s="11"/>
      <c r="H23" s="8"/>
    </row>
    <row r="24" spans="1:8" x14ac:dyDescent="0.3">
      <c r="A24" s="1">
        <v>300</v>
      </c>
      <c r="B24" s="1" t="s">
        <v>139</v>
      </c>
      <c r="C24" s="5"/>
      <c r="D24" s="4"/>
      <c r="E24" s="5"/>
      <c r="F24" s="4"/>
      <c r="G24" s="11"/>
      <c r="H24" s="8"/>
    </row>
    <row r="25" spans="1:8" x14ac:dyDescent="0.3">
      <c r="B25" s="2" t="s">
        <v>59</v>
      </c>
      <c r="C25" s="5"/>
      <c r="D25" s="4"/>
      <c r="E25" s="5"/>
      <c r="F25" s="4"/>
      <c r="G25" s="11"/>
      <c r="H25" s="8"/>
    </row>
    <row r="26" spans="1:8" x14ac:dyDescent="0.3">
      <c r="A26">
        <v>100</v>
      </c>
      <c r="B26" t="s">
        <v>60</v>
      </c>
      <c r="C26" s="28">
        <v>3462202</v>
      </c>
      <c r="D26" s="4">
        <f t="shared" si="0"/>
        <v>54.685026622251499</v>
      </c>
      <c r="E26" s="28">
        <v>3639928</v>
      </c>
      <c r="F26" s="4">
        <f t="shared" si="1"/>
        <v>57.271734581168552</v>
      </c>
      <c r="G26" s="11">
        <f t="shared" si="2"/>
        <v>2.586707958917053</v>
      </c>
      <c r="H26" s="8">
        <f t="shared" si="3"/>
        <v>4.7301942024921932E-2</v>
      </c>
    </row>
    <row r="27" spans="1:8" x14ac:dyDescent="0.3">
      <c r="A27">
        <v>200</v>
      </c>
      <c r="B27" t="s">
        <v>63</v>
      </c>
      <c r="C27" s="28">
        <v>1623490</v>
      </c>
      <c r="D27" s="4">
        <f t="shared" si="0"/>
        <v>25.642811676198871</v>
      </c>
      <c r="E27" s="28">
        <v>1700516</v>
      </c>
      <c r="F27" s="4">
        <f t="shared" si="1"/>
        <v>26.756436117151335</v>
      </c>
      <c r="G27" s="11">
        <f t="shared" si="2"/>
        <v>1.1136244409524636</v>
      </c>
      <c r="H27" s="8">
        <f t="shared" si="3"/>
        <v>4.3428328180801903E-2</v>
      </c>
    </row>
    <row r="28" spans="1:8" x14ac:dyDescent="0.3">
      <c r="A28">
        <v>500</v>
      </c>
      <c r="B28" t="s">
        <v>64</v>
      </c>
      <c r="C28" s="28">
        <v>34821</v>
      </c>
      <c r="D28" s="4">
        <f t="shared" si="0"/>
        <v>0.54999312923203769</v>
      </c>
      <c r="E28" s="28">
        <v>34900</v>
      </c>
      <c r="F28" s="4">
        <f t="shared" si="1"/>
        <v>0.54912721814354093</v>
      </c>
      <c r="G28" s="11">
        <f t="shared" si="2"/>
        <v>-8.6591108849676246E-4</v>
      </c>
      <c r="H28" s="8">
        <f t="shared" si="3"/>
        <v>-1.5744034651957288E-3</v>
      </c>
    </row>
    <row r="29" spans="1:8" x14ac:dyDescent="0.3">
      <c r="A29">
        <v>600</v>
      </c>
      <c r="B29" t="s">
        <v>65</v>
      </c>
      <c r="C29" s="28">
        <v>146969</v>
      </c>
      <c r="D29" s="4">
        <f t="shared" si="0"/>
        <v>2.3213560842624665</v>
      </c>
      <c r="E29" s="28">
        <v>143067</v>
      </c>
      <c r="F29" s="4">
        <f t="shared" si="1"/>
        <v>2.2510597053908872</v>
      </c>
      <c r="G29" s="11">
        <f t="shared" si="2"/>
        <v>-7.0296378871579357E-2</v>
      </c>
      <c r="H29" s="8">
        <f t="shared" si="3"/>
        <v>-3.0282462629559775E-2</v>
      </c>
    </row>
    <row r="30" spans="1:8" x14ac:dyDescent="0.3">
      <c r="A30">
        <v>700</v>
      </c>
      <c r="B30" t="s">
        <v>95</v>
      </c>
      <c r="C30" s="4">
        <v>1000</v>
      </c>
      <c r="D30" s="4">
        <f t="shared" si="0"/>
        <v>1.5794868878896001E-2</v>
      </c>
      <c r="E30" s="4">
        <v>1000</v>
      </c>
      <c r="F30" s="4">
        <f t="shared" si="1"/>
        <v>1.5734304244800597E-2</v>
      </c>
      <c r="G30" s="11">
        <f t="shared" si="2"/>
        <v>-6.0564634095403719E-5</v>
      </c>
      <c r="H30" s="8">
        <f t="shared" si="3"/>
        <v>-3.8344499444579717E-3</v>
      </c>
    </row>
    <row r="31" spans="1:8" x14ac:dyDescent="0.3">
      <c r="A31">
        <v>900</v>
      </c>
      <c r="B31" t="s">
        <v>39</v>
      </c>
      <c r="C31" s="28">
        <v>700</v>
      </c>
      <c r="D31" s="4">
        <f t="shared" si="0"/>
        <v>1.1056408215227203E-2</v>
      </c>
      <c r="E31" s="28">
        <v>700</v>
      </c>
      <c r="F31" s="4">
        <f t="shared" si="1"/>
        <v>1.1014012971360419E-2</v>
      </c>
      <c r="G31" s="11">
        <f t="shared" si="2"/>
        <v>-4.2395243866783297E-5</v>
      </c>
      <c r="H31" s="8">
        <f t="shared" si="3"/>
        <v>-3.8344499444580341E-3</v>
      </c>
    </row>
    <row r="32" spans="1:8" x14ac:dyDescent="0.3">
      <c r="B32" t="s">
        <v>83</v>
      </c>
      <c r="C32" s="5"/>
      <c r="D32" s="4"/>
      <c r="E32" s="5"/>
      <c r="F32" s="4"/>
      <c r="G32" s="11"/>
      <c r="H32" s="8"/>
    </row>
    <row r="33" spans="1:8" x14ac:dyDescent="0.3">
      <c r="A33">
        <v>100</v>
      </c>
      <c r="B33" t="s">
        <v>60</v>
      </c>
      <c r="C33" s="28">
        <v>197671</v>
      </c>
      <c r="D33" s="4">
        <f t="shared" si="0"/>
        <v>3.1221875261602516</v>
      </c>
      <c r="E33" s="28">
        <v>202942</v>
      </c>
      <c r="F33" s="4">
        <f t="shared" si="1"/>
        <v>3.193151172048323</v>
      </c>
      <c r="G33" s="11">
        <f t="shared" si="2"/>
        <v>7.0963645888071358E-2</v>
      </c>
      <c r="H33" s="8">
        <f t="shared" si="3"/>
        <v>2.2728822434104179E-2</v>
      </c>
    </row>
    <row r="34" spans="1:8" x14ac:dyDescent="0.3">
      <c r="A34">
        <v>200</v>
      </c>
      <c r="B34" t="s">
        <v>63</v>
      </c>
      <c r="C34" s="28">
        <v>64636</v>
      </c>
      <c r="D34" s="4">
        <f t="shared" si="0"/>
        <v>1.0209171448563221</v>
      </c>
      <c r="E34" s="28">
        <v>89591</v>
      </c>
      <c r="F34" s="4">
        <f t="shared" si="1"/>
        <v>1.4096520515959305</v>
      </c>
      <c r="G34" s="11">
        <f t="shared" si="2"/>
        <v>0.38873490673960842</v>
      </c>
      <c r="H34" s="8">
        <f t="shared" si="3"/>
        <v>0.38077027964332666</v>
      </c>
    </row>
    <row r="35" spans="1:8" x14ac:dyDescent="0.3">
      <c r="A35">
        <v>500</v>
      </c>
      <c r="B35" t="s">
        <v>64</v>
      </c>
      <c r="C35" s="28">
        <v>3350</v>
      </c>
      <c r="D35" s="4">
        <f t="shared" si="0"/>
        <v>5.2912810744301611E-2</v>
      </c>
      <c r="E35" s="28">
        <v>3975</v>
      </c>
      <c r="F35" s="4">
        <f t="shared" si="1"/>
        <v>6.2543859373082378E-2</v>
      </c>
      <c r="G35" s="11">
        <f t="shared" si="2"/>
        <v>9.6310486287807667E-3</v>
      </c>
      <c r="H35" s="8">
        <f t="shared" si="3"/>
        <v>0.18201733178232216</v>
      </c>
    </row>
    <row r="36" spans="1:8" x14ac:dyDescent="0.3">
      <c r="A36">
        <v>600</v>
      </c>
      <c r="B36" t="s">
        <v>65</v>
      </c>
      <c r="C36" s="28">
        <v>2784</v>
      </c>
      <c r="D36" s="4">
        <f t="shared" si="0"/>
        <v>4.3972914958846469E-2</v>
      </c>
      <c r="E36" s="28">
        <v>2784</v>
      </c>
      <c r="F36" s="4">
        <f t="shared" si="1"/>
        <v>4.3804303017524866E-2</v>
      </c>
      <c r="G36" s="11">
        <f t="shared" si="2"/>
        <v>-1.6861194132160306E-4</v>
      </c>
      <c r="H36" s="8">
        <f t="shared" si="3"/>
        <v>-3.8344499444579513E-3</v>
      </c>
    </row>
    <row r="37" spans="1:8" x14ac:dyDescent="0.3">
      <c r="A37" s="1">
        <v>300</v>
      </c>
      <c r="B37" s="1" t="s">
        <v>140</v>
      </c>
      <c r="C37" s="5">
        <f>SUM(C26:C36)</f>
        <v>5537623</v>
      </c>
      <c r="D37" s="5">
        <f t="shared" si="0"/>
        <v>87.466029185758714</v>
      </c>
      <c r="E37" s="5">
        <f>SUM(E26:E36)</f>
        <v>5819403</v>
      </c>
      <c r="F37" s="5">
        <f t="shared" si="1"/>
        <v>91.564257325105345</v>
      </c>
      <c r="G37" s="15">
        <f t="shared" si="2"/>
        <v>4.0982281393466309</v>
      </c>
      <c r="H37" s="14">
        <f t="shared" si="3"/>
        <v>4.6855083939421678E-2</v>
      </c>
    </row>
    <row r="38" spans="1:8" x14ac:dyDescent="0.3">
      <c r="B38" s="1"/>
      <c r="C38" s="5"/>
      <c r="D38" s="4"/>
      <c r="E38" s="5"/>
      <c r="F38" s="4"/>
      <c r="G38" s="11"/>
      <c r="H38" s="8"/>
    </row>
    <row r="39" spans="1:8" x14ac:dyDescent="0.3">
      <c r="A39" s="1">
        <v>420</v>
      </c>
      <c r="B39" s="1" t="s">
        <v>141</v>
      </c>
      <c r="C39" s="5"/>
      <c r="D39" s="4"/>
      <c r="E39" s="5"/>
      <c r="F39" s="4"/>
      <c r="G39" s="11"/>
      <c r="H39" s="8"/>
    </row>
    <row r="40" spans="1:8" x14ac:dyDescent="0.3">
      <c r="B40" s="2" t="s">
        <v>59</v>
      </c>
      <c r="C40" s="5"/>
      <c r="D40" s="4"/>
      <c r="E40" s="5"/>
      <c r="F40" s="4"/>
      <c r="G40" s="11"/>
      <c r="H40" s="8"/>
    </row>
    <row r="41" spans="1:8" x14ac:dyDescent="0.3">
      <c r="A41">
        <v>100</v>
      </c>
      <c r="B41" t="s">
        <v>60</v>
      </c>
      <c r="C41" s="28">
        <v>7255672</v>
      </c>
      <c r="D41" s="4">
        <f t="shared" si="0"/>
        <v>114.60238786827712</v>
      </c>
      <c r="E41" s="28">
        <v>7039922</v>
      </c>
      <c r="F41" s="4">
        <f t="shared" si="1"/>
        <v>110.76827460766512</v>
      </c>
      <c r="G41" s="11">
        <f t="shared" si="2"/>
        <v>-3.8341132606119999</v>
      </c>
      <c r="H41" s="8">
        <f t="shared" si="3"/>
        <v>-3.3455788591585829E-2</v>
      </c>
    </row>
    <row r="42" spans="1:8" x14ac:dyDescent="0.3">
      <c r="A42">
        <v>200</v>
      </c>
      <c r="B42" t="s">
        <v>63</v>
      </c>
      <c r="C42" s="28">
        <v>3373674</v>
      </c>
      <c r="D42" s="4">
        <f t="shared" si="0"/>
        <v>53.286738470140591</v>
      </c>
      <c r="E42" s="28">
        <v>3182559</v>
      </c>
      <c r="F42" s="4">
        <f t="shared" si="1"/>
        <v>50.07535158302835</v>
      </c>
      <c r="G42" s="11">
        <f t="shared" si="2"/>
        <v>-3.2113868871122406</v>
      </c>
      <c r="H42" s="8">
        <f t="shared" si="3"/>
        <v>-6.0266155882513855E-2</v>
      </c>
    </row>
    <row r="43" spans="1:8" x14ac:dyDescent="0.3">
      <c r="A43">
        <v>600</v>
      </c>
      <c r="B43" t="s">
        <v>65</v>
      </c>
      <c r="C43" s="28">
        <v>15000</v>
      </c>
      <c r="D43" s="4">
        <f t="shared" si="0"/>
        <v>0.23692303318344005</v>
      </c>
      <c r="E43" s="28">
        <v>15000</v>
      </c>
      <c r="F43" s="4">
        <f t="shared" si="1"/>
        <v>0.23601456367200899</v>
      </c>
      <c r="G43" s="11">
        <f t="shared" si="2"/>
        <v>-9.0846951143105925E-4</v>
      </c>
      <c r="H43" s="8">
        <f t="shared" si="3"/>
        <v>-3.834449944457986E-3</v>
      </c>
    </row>
    <row r="44" spans="1:8" x14ac:dyDescent="0.3">
      <c r="B44" t="s">
        <v>194</v>
      </c>
      <c r="C44" s="28"/>
      <c r="D44" s="4">
        <f t="shared" si="0"/>
        <v>0</v>
      </c>
      <c r="E44" s="28"/>
      <c r="F44" s="4">
        <f t="shared" si="1"/>
        <v>0</v>
      </c>
      <c r="G44" s="11">
        <f t="shared" si="2"/>
        <v>0</v>
      </c>
      <c r="H44" s="8" t="e">
        <f t="shared" si="3"/>
        <v>#DIV/0!</v>
      </c>
    </row>
    <row r="45" spans="1:8" x14ac:dyDescent="0.3">
      <c r="A45">
        <v>100</v>
      </c>
      <c r="B45" t="s">
        <v>60</v>
      </c>
      <c r="C45" s="28">
        <v>1774841</v>
      </c>
      <c r="D45" s="4">
        <f t="shared" si="0"/>
        <v>28.03338087588866</v>
      </c>
      <c r="E45" s="28">
        <v>1564234</v>
      </c>
      <c r="F45" s="4">
        <f t="shared" si="1"/>
        <v>24.612133666061421</v>
      </c>
      <c r="G45" s="11">
        <f t="shared" si="2"/>
        <v>-3.4212472098272393</v>
      </c>
      <c r="H45" s="8">
        <f t="shared" si="3"/>
        <v>-0.12204190514779589</v>
      </c>
    </row>
    <row r="46" spans="1:8" x14ac:dyDescent="0.3">
      <c r="A46">
        <v>200</v>
      </c>
      <c r="B46" t="s">
        <v>63</v>
      </c>
      <c r="C46" s="28">
        <v>374741</v>
      </c>
      <c r="D46" s="4">
        <f t="shared" si="0"/>
        <v>5.9189849585463667</v>
      </c>
      <c r="E46" s="28">
        <v>675840</v>
      </c>
      <c r="F46" s="4">
        <f t="shared" si="1"/>
        <v>10.633872180806037</v>
      </c>
      <c r="G46" s="11">
        <f t="shared" si="2"/>
        <v>4.7148872222596703</v>
      </c>
      <c r="H46" s="8">
        <f t="shared" si="3"/>
        <v>0.79657023210574118</v>
      </c>
    </row>
    <row r="47" spans="1:8" x14ac:dyDescent="0.3">
      <c r="A47">
        <v>500</v>
      </c>
      <c r="B47" t="s">
        <v>64</v>
      </c>
      <c r="C47" s="28">
        <v>295271</v>
      </c>
      <c r="D47" s="4">
        <f t="shared" si="0"/>
        <v>4.6637667287405016</v>
      </c>
      <c r="E47" s="28">
        <v>296396</v>
      </c>
      <c r="F47" s="4">
        <f t="shared" si="1"/>
        <v>4.6635848409419181</v>
      </c>
      <c r="G47" s="11">
        <f t="shared" si="2"/>
        <v>-1.8188779858352433E-4</v>
      </c>
      <c r="H47" s="8">
        <f t="shared" si="3"/>
        <v>-3.9000192154260039E-5</v>
      </c>
    </row>
    <row r="48" spans="1:8" x14ac:dyDescent="0.3">
      <c r="A48">
        <v>600</v>
      </c>
      <c r="B48" t="s">
        <v>65</v>
      </c>
      <c r="C48" s="28">
        <v>69911</v>
      </c>
      <c r="D48" s="4">
        <f t="shared" si="0"/>
        <v>1.1042350781924983</v>
      </c>
      <c r="E48" s="28">
        <v>69911</v>
      </c>
      <c r="F48" s="4">
        <f t="shared" si="1"/>
        <v>1.1000009440582548</v>
      </c>
      <c r="G48" s="11">
        <f t="shared" si="2"/>
        <v>-4.2341341342435612E-3</v>
      </c>
      <c r="H48" s="8">
        <f t="shared" si="3"/>
        <v>-3.8344499444577834E-3</v>
      </c>
    </row>
    <row r="49" spans="1:8" x14ac:dyDescent="0.3">
      <c r="A49" s="1">
        <v>420</v>
      </c>
      <c r="B49" s="1" t="s">
        <v>142</v>
      </c>
      <c r="C49" s="5">
        <f>SUM(C41:C48)</f>
        <v>13159110</v>
      </c>
      <c r="D49" s="5">
        <f t="shared" si="0"/>
        <v>207.84641701296917</v>
      </c>
      <c r="E49" s="5">
        <f>SUM(E41:E48)</f>
        <v>12843862</v>
      </c>
      <c r="F49" s="5">
        <f t="shared" si="1"/>
        <v>202.08923238623311</v>
      </c>
      <c r="G49" s="15">
        <f t="shared" si="2"/>
        <v>-5.7571846267360627</v>
      </c>
      <c r="H49" s="14">
        <f t="shared" si="3"/>
        <v>-2.7699224790470295E-2</v>
      </c>
    </row>
    <row r="50" spans="1:8" x14ac:dyDescent="0.3">
      <c r="B50" s="1"/>
      <c r="C50" s="5"/>
      <c r="D50" s="4"/>
      <c r="E50" s="5"/>
      <c r="F50" s="4"/>
      <c r="G50" s="11"/>
      <c r="H50" s="8"/>
    </row>
    <row r="51" spans="1:8" x14ac:dyDescent="0.3">
      <c r="A51" s="1">
        <v>440</v>
      </c>
      <c r="B51" s="1" t="s">
        <v>145</v>
      </c>
      <c r="C51" s="5"/>
      <c r="D51" s="4"/>
      <c r="E51" s="5"/>
      <c r="F51" s="4"/>
      <c r="G51" s="11"/>
      <c r="H51" s="8"/>
    </row>
    <row r="52" spans="1:8" x14ac:dyDescent="0.3">
      <c r="A52">
        <v>100</v>
      </c>
      <c r="B52" t="s">
        <v>60</v>
      </c>
      <c r="C52" s="28">
        <v>267822</v>
      </c>
      <c r="D52" s="4">
        <f t="shared" si="0"/>
        <v>4.2302133728836848</v>
      </c>
      <c r="E52" s="28">
        <v>248120</v>
      </c>
      <c r="F52" s="4">
        <f t="shared" si="1"/>
        <v>3.9039955692199246</v>
      </c>
      <c r="G52" s="11">
        <f t="shared" si="2"/>
        <v>-0.32621780366376019</v>
      </c>
      <c r="H52" s="8">
        <f t="shared" si="3"/>
        <v>-7.7116158195439086E-2</v>
      </c>
    </row>
    <row r="53" spans="1:8" x14ac:dyDescent="0.3">
      <c r="A53">
        <v>500</v>
      </c>
      <c r="B53" t="s">
        <v>64</v>
      </c>
      <c r="C53" s="28">
        <v>19702</v>
      </c>
      <c r="D53" s="4">
        <f t="shared" si="0"/>
        <v>0.31119050665200904</v>
      </c>
      <c r="E53" s="28">
        <v>19702</v>
      </c>
      <c r="F53" s="4">
        <f t="shared" si="1"/>
        <v>0.30999726223106139</v>
      </c>
      <c r="G53" s="11">
        <f t="shared" si="2"/>
        <v>-1.1932444209476478E-3</v>
      </c>
      <c r="H53" s="8">
        <f t="shared" si="3"/>
        <v>-3.8344499444579838E-3</v>
      </c>
    </row>
    <row r="54" spans="1:8" x14ac:dyDescent="0.3">
      <c r="A54" s="1">
        <v>440</v>
      </c>
      <c r="B54" s="1" t="s">
        <v>73</v>
      </c>
      <c r="C54" s="5">
        <f>SUM(C52:C53)</f>
        <v>287524</v>
      </c>
      <c r="D54" s="5">
        <f t="shared" si="0"/>
        <v>4.5414038795356939</v>
      </c>
      <c r="E54" s="5">
        <f>SUM(E52:E53)</f>
        <v>267822</v>
      </c>
      <c r="F54" s="4">
        <f t="shared" si="1"/>
        <v>4.2139928314509856</v>
      </c>
      <c r="G54" s="11">
        <f t="shared" si="2"/>
        <v>-0.32741104808470833</v>
      </c>
      <c r="H54" s="8">
        <f t="shared" si="3"/>
        <v>-7.2094677498311888E-2</v>
      </c>
    </row>
    <row r="55" spans="1:8" x14ac:dyDescent="0.3">
      <c r="A55" s="1"/>
      <c r="B55" s="1"/>
      <c r="C55" s="5"/>
      <c r="D55" s="5"/>
      <c r="E55" s="5"/>
      <c r="F55" s="4"/>
      <c r="G55" s="11"/>
      <c r="H55" s="8"/>
    </row>
    <row r="56" spans="1:8" x14ac:dyDescent="0.3">
      <c r="A56" s="1">
        <v>470</v>
      </c>
      <c r="B56" s="1" t="s">
        <v>586</v>
      </c>
      <c r="C56" s="5"/>
      <c r="D56" s="5"/>
      <c r="E56" s="5"/>
      <c r="F56" s="4"/>
      <c r="G56" s="11"/>
      <c r="H56" s="8"/>
    </row>
    <row r="57" spans="1:8" x14ac:dyDescent="0.3">
      <c r="A57" s="2">
        <v>100</v>
      </c>
      <c r="B57" s="2" t="s">
        <v>60</v>
      </c>
      <c r="C57" s="28">
        <v>390245</v>
      </c>
      <c r="D57" s="28">
        <f>C57/J1</f>
        <v>6.1638686056447707</v>
      </c>
      <c r="E57" s="28">
        <v>479428</v>
      </c>
      <c r="F57" s="4">
        <f>E57/J2</f>
        <v>7.5434660154762616</v>
      </c>
      <c r="G57" s="11">
        <f>F57-D57</f>
        <v>1.3795974098314909</v>
      </c>
      <c r="H57" s="8">
        <f>G57/D57</f>
        <v>0.22382005491941831</v>
      </c>
    </row>
    <row r="58" spans="1:8" x14ac:dyDescent="0.3">
      <c r="A58" s="2">
        <v>500</v>
      </c>
      <c r="B58" s="2" t="s">
        <v>64</v>
      </c>
      <c r="C58" s="28">
        <v>31855</v>
      </c>
      <c r="D58" s="28">
        <f>C58/J1</f>
        <v>0.50314554813723211</v>
      </c>
      <c r="E58" s="28">
        <v>0</v>
      </c>
      <c r="F58" s="4">
        <f>E58/J2</f>
        <v>0</v>
      </c>
      <c r="G58" s="11">
        <f t="shared" ref="G58:G60" si="4">F58-D58</f>
        <v>-0.50314554813723211</v>
      </c>
      <c r="H58" s="8">
        <f t="shared" ref="H58:H60" si="5">G58/D58</f>
        <v>-1</v>
      </c>
    </row>
    <row r="59" spans="1:8" x14ac:dyDescent="0.3">
      <c r="A59" s="2">
        <v>600</v>
      </c>
      <c r="B59" s="2" t="s">
        <v>65</v>
      </c>
      <c r="C59" s="28">
        <v>22107</v>
      </c>
      <c r="D59" s="28">
        <f>C59/J1</f>
        <v>0.34917716630575391</v>
      </c>
      <c r="E59" s="28">
        <v>0</v>
      </c>
      <c r="F59" s="4">
        <f>E59/J2</f>
        <v>0</v>
      </c>
      <c r="G59" s="11">
        <f t="shared" si="4"/>
        <v>-0.34917716630575391</v>
      </c>
      <c r="H59" s="8">
        <f t="shared" si="5"/>
        <v>-1</v>
      </c>
    </row>
    <row r="60" spans="1:8" x14ac:dyDescent="0.3">
      <c r="A60" s="1">
        <v>470</v>
      </c>
      <c r="B60" s="1" t="s">
        <v>586</v>
      </c>
      <c r="C60" s="5">
        <f>SUM(C57:C59)</f>
        <v>444207</v>
      </c>
      <c r="D60" s="5">
        <f>C60/J1</f>
        <v>7.0161913200877564</v>
      </c>
      <c r="E60" s="5">
        <f>SUM(E57:E59)</f>
        <v>479428</v>
      </c>
      <c r="F60" s="5">
        <f>E60/J2</f>
        <v>7.5434660154762616</v>
      </c>
      <c r="G60" s="15">
        <f t="shared" si="4"/>
        <v>0.52727469538850524</v>
      </c>
      <c r="H60" s="14">
        <f t="shared" si="5"/>
        <v>7.5151128487458391E-2</v>
      </c>
    </row>
    <row r="61" spans="1:8" x14ac:dyDescent="0.3">
      <c r="B61" s="1"/>
      <c r="C61" s="5"/>
      <c r="D61" s="4"/>
      <c r="E61" s="5"/>
      <c r="F61" s="4"/>
      <c r="G61" s="11"/>
      <c r="H61" s="8"/>
    </row>
    <row r="62" spans="1:8" x14ac:dyDescent="0.3">
      <c r="A62" s="1">
        <v>910</v>
      </c>
      <c r="B62" s="1" t="s">
        <v>76</v>
      </c>
      <c r="C62" s="4"/>
      <c r="D62" s="4"/>
      <c r="E62" s="4"/>
      <c r="F62" s="4"/>
      <c r="G62" s="11"/>
      <c r="H62" s="8"/>
    </row>
    <row r="63" spans="1:8" x14ac:dyDescent="0.3">
      <c r="A63">
        <v>100</v>
      </c>
      <c r="B63" t="s">
        <v>60</v>
      </c>
      <c r="C63" s="4">
        <v>233156</v>
      </c>
      <c r="D63" s="4">
        <f t="shared" si="0"/>
        <v>3.6826684483278762</v>
      </c>
      <c r="E63" s="4">
        <v>594952</v>
      </c>
      <c r="F63" s="4">
        <f t="shared" si="1"/>
        <v>9.3611557790526057</v>
      </c>
      <c r="G63" s="11">
        <f t="shared" si="2"/>
        <v>5.6784873307247299</v>
      </c>
      <c r="H63" s="8">
        <f t="shared" si="3"/>
        <v>1.5419491084794938</v>
      </c>
    </row>
    <row r="64" spans="1:8" x14ac:dyDescent="0.3">
      <c r="A64">
        <v>200</v>
      </c>
      <c r="B64" s="2" t="s">
        <v>63</v>
      </c>
      <c r="C64" s="4">
        <v>39126</v>
      </c>
      <c r="D64" s="4">
        <f t="shared" si="0"/>
        <v>0.61799003975568501</v>
      </c>
      <c r="E64" s="4">
        <v>39126</v>
      </c>
      <c r="F64" s="4">
        <f t="shared" si="1"/>
        <v>0.61562038788206819</v>
      </c>
      <c r="G64" s="11">
        <f t="shared" si="2"/>
        <v>-2.3696518736168182E-3</v>
      </c>
      <c r="H64" s="8">
        <f t="shared" si="3"/>
        <v>-3.8344499444580558E-3</v>
      </c>
    </row>
    <row r="65" spans="1:8" x14ac:dyDescent="0.3">
      <c r="B65" t="s">
        <v>148</v>
      </c>
      <c r="C65" s="4"/>
      <c r="D65" s="4"/>
      <c r="E65" s="4"/>
      <c r="F65" s="4"/>
      <c r="G65" s="11"/>
      <c r="H65" s="8"/>
    </row>
    <row r="66" spans="1:8" x14ac:dyDescent="0.3">
      <c r="A66">
        <v>500</v>
      </c>
      <c r="B66" t="s">
        <v>64</v>
      </c>
      <c r="C66" s="4">
        <v>84000</v>
      </c>
      <c r="D66" s="4">
        <f t="shared" si="0"/>
        <v>1.3267689858272642</v>
      </c>
      <c r="E66" s="4">
        <v>110000</v>
      </c>
      <c r="F66" s="4">
        <f t="shared" si="1"/>
        <v>1.7307734669280659</v>
      </c>
      <c r="G66" s="11">
        <f t="shared" si="2"/>
        <v>0.40400448110080167</v>
      </c>
      <c r="H66" s="8">
        <f t="shared" si="3"/>
        <v>0.30450250602511458</v>
      </c>
    </row>
    <row r="67" spans="1:8" x14ac:dyDescent="0.3">
      <c r="B67" t="s">
        <v>81</v>
      </c>
      <c r="C67" s="4"/>
      <c r="D67" s="4"/>
      <c r="E67" s="4"/>
      <c r="F67" s="4"/>
      <c r="G67" s="11"/>
      <c r="H67" s="8"/>
    </row>
    <row r="68" spans="1:8" x14ac:dyDescent="0.3">
      <c r="A68">
        <v>100</v>
      </c>
      <c r="B68" t="s">
        <v>60</v>
      </c>
      <c r="C68" s="5">
        <v>159038</v>
      </c>
      <c r="D68" s="4">
        <f t="shared" si="0"/>
        <v>2.5119843567618623</v>
      </c>
      <c r="E68" s="4">
        <v>163205</v>
      </c>
      <c r="F68" s="4">
        <f t="shared" si="1"/>
        <v>2.5679171242726819</v>
      </c>
      <c r="G68" s="11">
        <f t="shared" si="2"/>
        <v>5.5932767510819659E-2</v>
      </c>
      <c r="H68" s="8">
        <f t="shared" si="3"/>
        <v>2.2266367766287057E-2</v>
      </c>
    </row>
    <row r="69" spans="1:8" x14ac:dyDescent="0.3">
      <c r="A69">
        <v>200</v>
      </c>
      <c r="B69" t="s">
        <v>63</v>
      </c>
      <c r="C69" s="4">
        <v>54941</v>
      </c>
      <c r="D69" s="4">
        <f t="shared" si="0"/>
        <v>0.86778589107542525</v>
      </c>
      <c r="E69" s="4">
        <v>60664</v>
      </c>
      <c r="F69" s="4">
        <f t="shared" si="1"/>
        <v>0.95450583270658351</v>
      </c>
      <c r="G69" s="11">
        <f t="shared" si="2"/>
        <v>8.6719941631158259E-2</v>
      </c>
      <c r="H69" s="8">
        <f t="shared" si="3"/>
        <v>9.9932417112346017E-2</v>
      </c>
    </row>
    <row r="70" spans="1:8" x14ac:dyDescent="0.3">
      <c r="A70" s="1">
        <v>910</v>
      </c>
      <c r="B70" s="1" t="s">
        <v>78</v>
      </c>
      <c r="C70" s="5">
        <f>SUM(C63:C69)</f>
        <v>570261</v>
      </c>
      <c r="D70" s="5">
        <f t="shared" si="0"/>
        <v>9.0071977217481134</v>
      </c>
      <c r="E70" s="5">
        <f>SUM(E63:E69)</f>
        <v>967947</v>
      </c>
      <c r="F70" s="5">
        <f t="shared" si="1"/>
        <v>15.229972590842005</v>
      </c>
      <c r="G70" s="15">
        <f t="shared" si="2"/>
        <v>6.2227748690938913</v>
      </c>
      <c r="H70" s="14">
        <f t="shared" si="3"/>
        <v>0.69086691125574373</v>
      </c>
    </row>
    <row r="71" spans="1:8" x14ac:dyDescent="0.3">
      <c r="C71" s="4"/>
      <c r="D71" s="4"/>
      <c r="E71" s="4"/>
      <c r="F71" s="4"/>
      <c r="G71" s="11"/>
      <c r="H71" s="8"/>
    </row>
    <row r="72" spans="1:8" x14ac:dyDescent="0.3">
      <c r="A72" s="1">
        <v>920</v>
      </c>
      <c r="B72" s="1" t="s">
        <v>79</v>
      </c>
      <c r="C72" s="4"/>
      <c r="D72" s="4"/>
      <c r="E72" s="4"/>
      <c r="F72" s="4"/>
      <c r="G72" s="11"/>
      <c r="H72" s="8"/>
    </row>
    <row r="73" spans="1:8" x14ac:dyDescent="0.3">
      <c r="A73">
        <v>100</v>
      </c>
      <c r="B73" t="s">
        <v>60</v>
      </c>
      <c r="C73" s="4">
        <v>1875967</v>
      </c>
      <c r="D73" s="4">
        <f t="shared" ref="D73:D134" si="6">C73/$J$1</f>
        <v>29.630652786135897</v>
      </c>
      <c r="E73" s="4">
        <v>1786375</v>
      </c>
      <c r="F73" s="4">
        <f t="shared" ref="F73:F134" si="7">E73/$J$2</f>
        <v>28.10736774530567</v>
      </c>
      <c r="G73" s="11">
        <f t="shared" ref="G73:G134" si="8">F73-D73</f>
        <v>-1.5232850408302276</v>
      </c>
      <c r="H73" s="8">
        <f t="shared" ref="H73:H134" si="9">G73/D73</f>
        <v>-5.1409094893210341E-2</v>
      </c>
    </row>
    <row r="74" spans="1:8" x14ac:dyDescent="0.3">
      <c r="A74">
        <v>200</v>
      </c>
      <c r="B74" s="2" t="s">
        <v>63</v>
      </c>
      <c r="C74" s="4">
        <v>188340</v>
      </c>
      <c r="D74" s="4">
        <f t="shared" si="6"/>
        <v>2.974805604651273</v>
      </c>
      <c r="E74" s="4">
        <v>287645</v>
      </c>
      <c r="F74" s="4">
        <f t="shared" si="7"/>
        <v>4.5258939444956683</v>
      </c>
      <c r="G74" s="11">
        <f t="shared" si="8"/>
        <v>1.5510883398443953</v>
      </c>
      <c r="H74" s="8">
        <f t="shared" si="9"/>
        <v>0.52140830224979506</v>
      </c>
    </row>
    <row r="75" spans="1:8" x14ac:dyDescent="0.3">
      <c r="B75" t="s">
        <v>148</v>
      </c>
      <c r="C75" s="4"/>
      <c r="D75" s="4">
        <f t="shared" si="6"/>
        <v>0</v>
      </c>
      <c r="E75" s="4"/>
      <c r="F75" s="4">
        <f t="shared" si="7"/>
        <v>0</v>
      </c>
      <c r="G75" s="11">
        <f t="shared" si="8"/>
        <v>0</v>
      </c>
      <c r="H75" s="8" t="e">
        <f t="shared" si="9"/>
        <v>#DIV/0!</v>
      </c>
    </row>
    <row r="76" spans="1:8" x14ac:dyDescent="0.3">
      <c r="A76">
        <v>100</v>
      </c>
      <c r="B76" t="s">
        <v>60</v>
      </c>
      <c r="C76" s="4">
        <v>326759</v>
      </c>
      <c r="D76" s="4">
        <f t="shared" si="6"/>
        <v>5.1611155599991791</v>
      </c>
      <c r="E76" s="4">
        <v>407399</v>
      </c>
      <c r="F76" s="4">
        <f t="shared" si="7"/>
        <v>6.4101398150275193</v>
      </c>
      <c r="G76" s="11">
        <f t="shared" si="8"/>
        <v>1.2490242550283401</v>
      </c>
      <c r="H76" s="8">
        <f t="shared" si="9"/>
        <v>0.24200664381724071</v>
      </c>
    </row>
    <row r="77" spans="1:8" x14ac:dyDescent="0.3">
      <c r="A77">
        <v>200</v>
      </c>
      <c r="B77" s="2" t="s">
        <v>63</v>
      </c>
      <c r="C77" s="4">
        <v>272655</v>
      </c>
      <c r="D77" s="4">
        <f t="shared" si="6"/>
        <v>4.3065499741753897</v>
      </c>
      <c r="E77" s="4">
        <v>195770</v>
      </c>
      <c r="F77" s="4">
        <f t="shared" si="7"/>
        <v>3.0803047420046132</v>
      </c>
      <c r="G77" s="11">
        <f t="shared" si="8"/>
        <v>-1.2262452321707764</v>
      </c>
      <c r="H77" s="8">
        <f t="shared" si="9"/>
        <v>-0.28473958029607577</v>
      </c>
    </row>
    <row r="78" spans="1:8" x14ac:dyDescent="0.3">
      <c r="A78">
        <v>500</v>
      </c>
      <c r="B78" t="s">
        <v>64</v>
      </c>
      <c r="C78" s="4">
        <v>271474</v>
      </c>
      <c r="D78" s="4">
        <f t="shared" si="6"/>
        <v>4.2878962340294136</v>
      </c>
      <c r="E78" s="4">
        <v>271474</v>
      </c>
      <c r="F78" s="4">
        <f t="shared" si="7"/>
        <v>4.2714545105529975</v>
      </c>
      <c r="G78" s="11">
        <f t="shared" si="8"/>
        <v>-1.6441723476416037E-2</v>
      </c>
      <c r="H78" s="8">
        <f t="shared" si="9"/>
        <v>-3.8344499444580662E-3</v>
      </c>
    </row>
    <row r="79" spans="1:8" x14ac:dyDescent="0.3">
      <c r="B79" t="s">
        <v>114</v>
      </c>
      <c r="C79" s="4"/>
      <c r="D79" s="4">
        <f t="shared" si="6"/>
        <v>0</v>
      </c>
      <c r="E79" s="4"/>
      <c r="F79" s="4">
        <f t="shared" si="7"/>
        <v>0</v>
      </c>
      <c r="G79" s="11">
        <f t="shared" si="8"/>
        <v>0</v>
      </c>
      <c r="H79" s="8" t="e">
        <f t="shared" si="9"/>
        <v>#DIV/0!</v>
      </c>
    </row>
    <row r="80" spans="1:8" x14ac:dyDescent="0.3">
      <c r="A80">
        <v>500</v>
      </c>
      <c r="B80" t="s">
        <v>64</v>
      </c>
      <c r="C80" s="4">
        <v>539425</v>
      </c>
      <c r="D80" s="4">
        <f t="shared" si="6"/>
        <v>8.5201471449984769</v>
      </c>
      <c r="E80" s="4">
        <v>526425</v>
      </c>
      <c r="F80" s="4">
        <f t="shared" si="7"/>
        <v>8.2829311120691553</v>
      </c>
      <c r="G80" s="11">
        <f t="shared" si="8"/>
        <v>-0.23721603292932159</v>
      </c>
      <c r="H80" s="8">
        <f t="shared" si="9"/>
        <v>-2.7841776543562732E-2</v>
      </c>
    </row>
    <row r="81" spans="1:8" x14ac:dyDescent="0.3">
      <c r="A81">
        <v>600</v>
      </c>
      <c r="B81" t="s">
        <v>65</v>
      </c>
      <c r="C81" s="4">
        <v>3633</v>
      </c>
      <c r="D81" s="4">
        <f t="shared" si="6"/>
        <v>5.7382758637029178E-2</v>
      </c>
      <c r="E81" s="4">
        <v>3633</v>
      </c>
      <c r="F81" s="4">
        <f t="shared" si="7"/>
        <v>5.7162727321360574E-2</v>
      </c>
      <c r="G81" s="11">
        <f t="shared" si="8"/>
        <v>-2.2003131566860484E-4</v>
      </c>
      <c r="H81" s="8">
        <f t="shared" si="9"/>
        <v>-3.8344499444580259E-3</v>
      </c>
    </row>
    <row r="82" spans="1:8" x14ac:dyDescent="0.3">
      <c r="A82">
        <v>900</v>
      </c>
      <c r="B82" t="s">
        <v>69</v>
      </c>
      <c r="C82" s="4">
        <v>66264</v>
      </c>
      <c r="D82" s="4">
        <f t="shared" si="6"/>
        <v>1.0466311913911648</v>
      </c>
      <c r="E82" s="4">
        <v>66544</v>
      </c>
      <c r="F82" s="4">
        <f t="shared" si="7"/>
        <v>1.047023541666011</v>
      </c>
      <c r="G82" s="11">
        <f t="shared" si="8"/>
        <v>3.9235027484618712E-4</v>
      </c>
      <c r="H82" s="8">
        <f t="shared" si="9"/>
        <v>3.7486965616291416E-4</v>
      </c>
    </row>
    <row r="83" spans="1:8" x14ac:dyDescent="0.3">
      <c r="A83" s="1">
        <v>920</v>
      </c>
      <c r="B83" s="1" t="s">
        <v>80</v>
      </c>
      <c r="C83" s="5">
        <f>SUM(C73:C82)</f>
        <v>3544517</v>
      </c>
      <c r="D83" s="5">
        <f t="shared" si="6"/>
        <v>55.985181254017824</v>
      </c>
      <c r="E83" s="5">
        <f>SUM(E73:E82)</f>
        <v>3545265</v>
      </c>
      <c r="F83" s="5">
        <f t="shared" si="7"/>
        <v>55.782278138442997</v>
      </c>
      <c r="G83" s="15">
        <f t="shared" si="8"/>
        <v>-0.2029031155748271</v>
      </c>
      <c r="H83" s="14">
        <f t="shared" si="9"/>
        <v>-3.6242289661295966E-3</v>
      </c>
    </row>
    <row r="84" spans="1:8" x14ac:dyDescent="0.3">
      <c r="C84" s="4"/>
      <c r="D84" s="4"/>
      <c r="E84" s="4"/>
      <c r="F84" s="4"/>
      <c r="G84" s="11"/>
      <c r="H84" s="8"/>
    </row>
    <row r="85" spans="1:8" x14ac:dyDescent="0.3">
      <c r="A85" s="1">
        <v>21000</v>
      </c>
      <c r="B85" s="1" t="s">
        <v>81</v>
      </c>
      <c r="C85" s="4"/>
      <c r="D85" s="4"/>
      <c r="E85" s="4"/>
      <c r="F85" s="4"/>
      <c r="G85" s="11"/>
      <c r="H85" s="8"/>
    </row>
    <row r="86" spans="1:8" x14ac:dyDescent="0.3">
      <c r="A86">
        <v>100</v>
      </c>
      <c r="B86" t="s">
        <v>60</v>
      </c>
      <c r="C86" s="4">
        <v>23151474</v>
      </c>
      <c r="D86" s="4">
        <f t="shared" si="6"/>
        <v>365.67449618316994</v>
      </c>
      <c r="E86" s="4">
        <v>23492371</v>
      </c>
      <c r="F86" s="4">
        <f t="shared" si="7"/>
        <v>369.63611274573049</v>
      </c>
      <c r="G86" s="11">
        <f t="shared" si="8"/>
        <v>3.9616165625605504</v>
      </c>
      <c r="H86" s="8">
        <f t="shared" si="9"/>
        <v>1.0833723991995706E-2</v>
      </c>
    </row>
    <row r="87" spans="1:8" x14ac:dyDescent="0.3">
      <c r="A87">
        <v>200</v>
      </c>
      <c r="B87" s="2" t="s">
        <v>63</v>
      </c>
      <c r="C87" s="4">
        <v>9394693</v>
      </c>
      <c r="D87" s="4">
        <f t="shared" si="6"/>
        <v>148.38794409248212</v>
      </c>
      <c r="E87" s="4">
        <v>10461920</v>
      </c>
      <c r="F87" s="4">
        <f t="shared" si="7"/>
        <v>164.61103226476428</v>
      </c>
      <c r="G87" s="11">
        <f t="shared" si="8"/>
        <v>16.223088172282161</v>
      </c>
      <c r="H87" s="8">
        <f t="shared" si="9"/>
        <v>0.10932888295946196</v>
      </c>
    </row>
    <row r="88" spans="1:8" x14ac:dyDescent="0.3">
      <c r="A88">
        <v>500</v>
      </c>
      <c r="B88" t="s">
        <v>64</v>
      </c>
      <c r="C88" s="4">
        <v>236470</v>
      </c>
      <c r="D88" s="4">
        <f t="shared" si="6"/>
        <v>3.7350126437925377</v>
      </c>
      <c r="E88" s="4">
        <v>238552</v>
      </c>
      <c r="F88" s="4">
        <f t="shared" si="7"/>
        <v>3.7534497462056726</v>
      </c>
      <c r="G88" s="11">
        <f t="shared" si="8"/>
        <v>1.8437102413134898E-2</v>
      </c>
      <c r="H88" s="8">
        <f t="shared" si="9"/>
        <v>4.9362891565512441E-3</v>
      </c>
    </row>
    <row r="89" spans="1:8" x14ac:dyDescent="0.3">
      <c r="A89">
        <v>600</v>
      </c>
      <c r="B89" t="s">
        <v>65</v>
      </c>
      <c r="C89" s="4">
        <v>364296</v>
      </c>
      <c r="D89" s="4">
        <f t="shared" si="6"/>
        <v>5.7540075531062982</v>
      </c>
      <c r="E89" s="4">
        <v>269430</v>
      </c>
      <c r="F89" s="4">
        <f t="shared" si="7"/>
        <v>4.2392935926766251</v>
      </c>
      <c r="G89" s="11">
        <f t="shared" si="8"/>
        <v>-1.5147139604296731</v>
      </c>
      <c r="H89" s="8">
        <f t="shared" si="9"/>
        <v>-0.26324504207714422</v>
      </c>
    </row>
    <row r="90" spans="1:8" x14ac:dyDescent="0.3">
      <c r="A90">
        <v>900</v>
      </c>
      <c r="B90" t="s">
        <v>39</v>
      </c>
      <c r="C90" s="4">
        <v>31450</v>
      </c>
      <c r="D90" s="4">
        <f t="shared" si="6"/>
        <v>0.4967486262412793</v>
      </c>
      <c r="E90" s="4">
        <v>31450</v>
      </c>
      <c r="F90" s="4">
        <f t="shared" si="7"/>
        <v>0.49484386849897882</v>
      </c>
      <c r="G90" s="11">
        <f t="shared" si="8"/>
        <v>-1.904757742300478E-3</v>
      </c>
      <c r="H90" s="8">
        <f t="shared" si="9"/>
        <v>-3.8344499444580337E-3</v>
      </c>
    </row>
    <row r="91" spans="1:8" x14ac:dyDescent="0.3">
      <c r="A91" s="1">
        <v>2100</v>
      </c>
      <c r="B91" s="1" t="s">
        <v>82</v>
      </c>
      <c r="C91" s="5">
        <f>SUM(C86:C90)</f>
        <v>33178383</v>
      </c>
      <c r="D91" s="5">
        <f t="shared" si="6"/>
        <v>524.0482090987922</v>
      </c>
      <c r="E91" s="5">
        <f>SUM(E86:E90)</f>
        <v>34493723</v>
      </c>
      <c r="F91" s="5">
        <f t="shared" si="7"/>
        <v>542.73473221787606</v>
      </c>
      <c r="G91" s="15">
        <f t="shared" si="8"/>
        <v>18.686523119083859</v>
      </c>
      <c r="H91" s="14">
        <f t="shared" si="9"/>
        <v>3.5658023049480785E-2</v>
      </c>
    </row>
    <row r="92" spans="1:8" x14ac:dyDescent="0.3">
      <c r="C92" s="4"/>
      <c r="D92" s="4"/>
      <c r="E92" s="4"/>
      <c r="F92" s="4"/>
      <c r="G92" s="11"/>
      <c r="H92" s="8"/>
    </row>
    <row r="93" spans="1:8" x14ac:dyDescent="0.3">
      <c r="A93" s="1">
        <v>2200</v>
      </c>
      <c r="B93" s="1" t="s">
        <v>83</v>
      </c>
      <c r="C93" s="4" t="s">
        <v>22</v>
      </c>
      <c r="D93" s="4"/>
      <c r="E93" s="4"/>
      <c r="F93" s="4"/>
      <c r="G93" s="11"/>
      <c r="H93" s="8"/>
    </row>
    <row r="94" spans="1:8" x14ac:dyDescent="0.3">
      <c r="A94">
        <v>100</v>
      </c>
      <c r="B94" t="s">
        <v>60</v>
      </c>
      <c r="C94" s="4">
        <v>8975151</v>
      </c>
      <c r="D94" s="4">
        <f t="shared" si="6"/>
        <v>141.76133321329235</v>
      </c>
      <c r="E94" s="4">
        <v>9687318</v>
      </c>
      <c r="F94" s="4">
        <f t="shared" si="7"/>
        <v>152.42320872813326</v>
      </c>
      <c r="G94" s="11">
        <f t="shared" si="8"/>
        <v>10.661875514840915</v>
      </c>
      <c r="H94" s="8">
        <f t="shared" si="9"/>
        <v>7.5210039812472623E-2</v>
      </c>
    </row>
    <row r="95" spans="1:8" x14ac:dyDescent="0.3">
      <c r="A95">
        <v>200</v>
      </c>
      <c r="B95" s="2" t="s">
        <v>63</v>
      </c>
      <c r="C95" s="4">
        <v>3692868</v>
      </c>
      <c r="D95" s="4">
        <f t="shared" si="6"/>
        <v>58.32836584707092</v>
      </c>
      <c r="E95" s="4">
        <v>3880892</v>
      </c>
      <c r="F95" s="4">
        <f t="shared" si="7"/>
        <v>61.063135469212682</v>
      </c>
      <c r="G95" s="11">
        <f t="shared" si="8"/>
        <v>2.7347696221417621</v>
      </c>
      <c r="H95" s="8">
        <f t="shared" si="9"/>
        <v>4.6885757597117633E-2</v>
      </c>
    </row>
    <row r="96" spans="1:8" x14ac:dyDescent="0.3">
      <c r="A96">
        <v>500</v>
      </c>
      <c r="B96" t="s">
        <v>64</v>
      </c>
      <c r="C96" s="4">
        <v>1433239</v>
      </c>
      <c r="D96" s="4">
        <f t="shared" si="6"/>
        <v>22.637822077120028</v>
      </c>
      <c r="E96" s="4">
        <v>1423577</v>
      </c>
      <c r="F96" s="4">
        <f t="shared" si="7"/>
        <v>22.398993633900503</v>
      </c>
      <c r="G96" s="11">
        <f t="shared" si="8"/>
        <v>-0.2388284432195249</v>
      </c>
      <c r="H96" s="8">
        <f t="shared" si="9"/>
        <v>-1.0549974392673932E-2</v>
      </c>
    </row>
    <row r="97" spans="1:8" x14ac:dyDescent="0.3">
      <c r="A97">
        <v>600</v>
      </c>
      <c r="B97" t="s">
        <v>65</v>
      </c>
      <c r="C97" s="4">
        <v>740387</v>
      </c>
      <c r="D97" s="4">
        <f t="shared" si="6"/>
        <v>11.694315584639174</v>
      </c>
      <c r="E97" s="4">
        <v>709547</v>
      </c>
      <c r="F97" s="4">
        <f t="shared" si="7"/>
        <v>11.16422837398553</v>
      </c>
      <c r="G97" s="11">
        <f t="shared" si="8"/>
        <v>-0.53008721065364384</v>
      </c>
      <c r="H97" s="8">
        <f t="shared" si="9"/>
        <v>-4.5328621997334236E-2</v>
      </c>
    </row>
    <row r="98" spans="1:8" x14ac:dyDescent="0.3">
      <c r="A98">
        <v>700</v>
      </c>
      <c r="B98" t="s">
        <v>95</v>
      </c>
      <c r="C98" s="4">
        <v>3648</v>
      </c>
      <c r="D98" s="4">
        <f t="shared" si="6"/>
        <v>5.761968167021262E-2</v>
      </c>
      <c r="E98" s="4">
        <v>3648</v>
      </c>
      <c r="F98" s="4">
        <f t="shared" si="7"/>
        <v>5.7398741885032585E-2</v>
      </c>
      <c r="G98" s="11">
        <f t="shared" si="8"/>
        <v>-2.2093978518003543E-4</v>
      </c>
      <c r="H98" s="8">
        <f t="shared" si="9"/>
        <v>-3.8344499444580176E-3</v>
      </c>
    </row>
    <row r="99" spans="1:8" x14ac:dyDescent="0.3">
      <c r="A99">
        <v>900</v>
      </c>
      <c r="B99" t="s">
        <v>69</v>
      </c>
      <c r="C99" s="4">
        <v>7000</v>
      </c>
      <c r="D99" s="4">
        <f t="shared" si="6"/>
        <v>0.11056408215227202</v>
      </c>
      <c r="E99" s="4">
        <v>7000</v>
      </c>
      <c r="F99" s="4">
        <f t="shared" si="7"/>
        <v>0.11014012971360419</v>
      </c>
      <c r="G99" s="11">
        <f t="shared" si="8"/>
        <v>-4.239524386678295E-4</v>
      </c>
      <c r="H99" s="8">
        <f t="shared" si="9"/>
        <v>-3.8344499444580029E-3</v>
      </c>
    </row>
    <row r="100" spans="1:8" x14ac:dyDescent="0.3">
      <c r="A100" s="1">
        <v>2200</v>
      </c>
      <c r="B100" s="1" t="s">
        <v>84</v>
      </c>
      <c r="C100" s="5">
        <f>SUM(C94:C99)</f>
        <v>14852293</v>
      </c>
      <c r="D100" s="5">
        <f t="shared" si="6"/>
        <v>234.59002048594493</v>
      </c>
      <c r="E100" s="5">
        <f>SUM(E94:E99)</f>
        <v>15711982</v>
      </c>
      <c r="F100" s="5">
        <f t="shared" si="7"/>
        <v>247.21710507683059</v>
      </c>
      <c r="G100" s="15">
        <f t="shared" si="8"/>
        <v>12.627084590885659</v>
      </c>
      <c r="H100" s="14">
        <f t="shared" si="9"/>
        <v>5.3826179667528479E-2</v>
      </c>
    </row>
    <row r="101" spans="1:8" x14ac:dyDescent="0.3">
      <c r="C101" s="4"/>
      <c r="D101" s="4"/>
      <c r="E101" s="4"/>
      <c r="F101" s="4"/>
      <c r="G101" s="11"/>
      <c r="H101" s="8"/>
    </row>
    <row r="102" spans="1:8" x14ac:dyDescent="0.3">
      <c r="A102" s="1">
        <v>2300</v>
      </c>
      <c r="B102" s="1" t="s">
        <v>85</v>
      </c>
      <c r="C102" s="4"/>
      <c r="D102" s="4"/>
      <c r="E102" s="4"/>
      <c r="F102" s="4"/>
      <c r="G102" s="11"/>
      <c r="H102" s="8"/>
    </row>
    <row r="103" spans="1:8" x14ac:dyDescent="0.3">
      <c r="A103">
        <v>100</v>
      </c>
      <c r="B103" t="s">
        <v>60</v>
      </c>
      <c r="C103" s="4">
        <v>3766294</v>
      </c>
      <c r="D103" s="4">
        <f t="shared" si="6"/>
        <v>59.48811988937274</v>
      </c>
      <c r="E103" s="4">
        <v>3921587</v>
      </c>
      <c r="F103" s="4">
        <f t="shared" si="7"/>
        <v>61.703442980454845</v>
      </c>
      <c r="G103" s="11">
        <f t="shared" si="8"/>
        <v>2.2153230910821051</v>
      </c>
      <c r="H103" s="8">
        <f t="shared" si="9"/>
        <v>3.7239756361469104E-2</v>
      </c>
    </row>
    <row r="104" spans="1:8" x14ac:dyDescent="0.3">
      <c r="A104">
        <v>200</v>
      </c>
      <c r="B104" s="2" t="s">
        <v>63</v>
      </c>
      <c r="C104" s="4">
        <v>1471129</v>
      </c>
      <c r="D104" s="4">
        <f t="shared" si="6"/>
        <v>23.236289658941399</v>
      </c>
      <c r="E104" s="4">
        <v>1584446</v>
      </c>
      <c r="F104" s="4">
        <f t="shared" si="7"/>
        <v>24.930155423457329</v>
      </c>
      <c r="G104" s="11">
        <f t="shared" si="8"/>
        <v>1.6938657645159303</v>
      </c>
      <c r="H104" s="8">
        <f t="shared" si="9"/>
        <v>7.2897428521430288E-2</v>
      </c>
    </row>
    <row r="105" spans="1:8" x14ac:dyDescent="0.3">
      <c r="A105">
        <v>500</v>
      </c>
      <c r="B105" t="s">
        <v>64</v>
      </c>
      <c r="C105" s="4">
        <v>526848</v>
      </c>
      <c r="D105" s="4">
        <f t="shared" si="6"/>
        <v>8.3214950791086011</v>
      </c>
      <c r="E105" s="4">
        <v>435667</v>
      </c>
      <c r="F105" s="4">
        <f t="shared" si="7"/>
        <v>6.8549171274195428</v>
      </c>
      <c r="G105" s="11">
        <f t="shared" si="8"/>
        <v>-1.4665779516890582</v>
      </c>
      <c r="H105" s="8">
        <f t="shared" si="9"/>
        <v>-0.17623971867398594</v>
      </c>
    </row>
    <row r="106" spans="1:8" x14ac:dyDescent="0.3">
      <c r="A106">
        <v>600</v>
      </c>
      <c r="B106" t="s">
        <v>65</v>
      </c>
      <c r="C106" s="4">
        <v>266123</v>
      </c>
      <c r="D106" s="4">
        <f t="shared" si="6"/>
        <v>4.2033778906584409</v>
      </c>
      <c r="E106" s="4">
        <v>296004</v>
      </c>
      <c r="F106" s="4">
        <f t="shared" si="7"/>
        <v>4.6574169936779564</v>
      </c>
      <c r="G106" s="11">
        <f t="shared" si="8"/>
        <v>0.45403910301951544</v>
      </c>
      <c r="H106" s="8">
        <f t="shared" si="9"/>
        <v>0.10801767407792884</v>
      </c>
    </row>
    <row r="107" spans="1:8" x14ac:dyDescent="0.3">
      <c r="A107">
        <v>700</v>
      </c>
      <c r="B107" t="s">
        <v>95</v>
      </c>
      <c r="C107" s="4">
        <v>6000</v>
      </c>
      <c r="D107" s="4">
        <f t="shared" si="6"/>
        <v>9.4769213273376021E-2</v>
      </c>
      <c r="E107" s="4">
        <v>6000</v>
      </c>
      <c r="F107" s="4">
        <f t="shared" si="7"/>
        <v>9.4405825468803592E-2</v>
      </c>
      <c r="G107" s="11">
        <f t="shared" si="8"/>
        <v>-3.6338780457242925E-4</v>
      </c>
      <c r="H107" s="8">
        <f t="shared" si="9"/>
        <v>-3.8344499444580445E-3</v>
      </c>
    </row>
    <row r="108" spans="1:8" x14ac:dyDescent="0.3">
      <c r="A108">
        <v>900</v>
      </c>
      <c r="B108" t="s">
        <v>69</v>
      </c>
      <c r="C108" s="4">
        <v>14623</v>
      </c>
      <c r="D108" s="4">
        <f t="shared" si="6"/>
        <v>0.23096836761609624</v>
      </c>
      <c r="E108" s="4">
        <v>19634</v>
      </c>
      <c r="F108" s="4">
        <f t="shared" si="7"/>
        <v>0.30892732954241497</v>
      </c>
      <c r="G108" s="11">
        <f t="shared" si="8"/>
        <v>7.7958961926318737E-2</v>
      </c>
      <c r="H108" s="8">
        <f t="shared" si="9"/>
        <v>0.33753090404092961</v>
      </c>
    </row>
    <row r="109" spans="1:8" x14ac:dyDescent="0.3">
      <c r="A109" s="1">
        <v>2300</v>
      </c>
      <c r="B109" s="1" t="s">
        <v>86</v>
      </c>
      <c r="C109" s="5">
        <f>SUM(C103:C108)</f>
        <v>6051017</v>
      </c>
      <c r="D109" s="5">
        <f t="shared" si="6"/>
        <v>95.575020098970654</v>
      </c>
      <c r="E109" s="5">
        <f>SUM(E103:E108)</f>
        <v>6263338</v>
      </c>
      <c r="F109" s="5">
        <f t="shared" si="7"/>
        <v>98.549265680020895</v>
      </c>
      <c r="G109" s="15">
        <f t="shared" si="8"/>
        <v>2.9742455810502406</v>
      </c>
      <c r="H109" s="14">
        <f t="shared" si="9"/>
        <v>3.11194868488683E-2</v>
      </c>
    </row>
    <row r="110" spans="1:8" x14ac:dyDescent="0.3">
      <c r="C110" s="4"/>
      <c r="D110" s="4"/>
      <c r="E110" s="4"/>
      <c r="F110" s="4"/>
      <c r="G110" s="11"/>
      <c r="H110" s="8"/>
    </row>
    <row r="111" spans="1:8" x14ac:dyDescent="0.3">
      <c r="A111" s="1">
        <v>2400</v>
      </c>
      <c r="B111" s="1" t="s">
        <v>87</v>
      </c>
      <c r="C111" s="4"/>
      <c r="D111" s="4"/>
      <c r="E111" s="4"/>
      <c r="F111" s="4"/>
      <c r="G111" s="11"/>
      <c r="H111" s="8"/>
    </row>
    <row r="112" spans="1:8" x14ac:dyDescent="0.3">
      <c r="A112">
        <v>100</v>
      </c>
      <c r="B112" t="s">
        <v>60</v>
      </c>
      <c r="C112" s="4">
        <v>26495229</v>
      </c>
      <c r="D112" s="4">
        <f t="shared" si="6"/>
        <v>418.48866797132285</v>
      </c>
      <c r="E112" s="4">
        <v>28312718</v>
      </c>
      <c r="F112" s="4">
        <f t="shared" si="7"/>
        <v>445.48091900924231</v>
      </c>
      <c r="G112" s="11">
        <f t="shared" si="8"/>
        <v>26.992251037919459</v>
      </c>
      <c r="H112" s="8">
        <f t="shared" si="9"/>
        <v>6.4499359489870622E-2</v>
      </c>
    </row>
    <row r="113" spans="1:8" x14ac:dyDescent="0.3">
      <c r="A113">
        <v>200</v>
      </c>
      <c r="B113" s="2" t="s">
        <v>63</v>
      </c>
      <c r="C113" s="4">
        <v>9610616</v>
      </c>
      <c r="D113" s="4">
        <f t="shared" si="6"/>
        <v>151.79841956541998</v>
      </c>
      <c r="E113" s="4">
        <v>11144557</v>
      </c>
      <c r="F113" s="4">
        <f t="shared" si="7"/>
        <v>175.35185051152223</v>
      </c>
      <c r="G113" s="11">
        <f t="shared" si="8"/>
        <v>23.553430946102253</v>
      </c>
      <c r="H113" s="8">
        <f t="shared" si="9"/>
        <v>0.15516255711708199</v>
      </c>
    </row>
    <row r="114" spans="1:8" x14ac:dyDescent="0.3">
      <c r="A114">
        <v>500</v>
      </c>
      <c r="B114" t="s">
        <v>64</v>
      </c>
      <c r="C114" s="4">
        <v>64344</v>
      </c>
      <c r="D114" s="4">
        <f t="shared" si="6"/>
        <v>1.0163050431436844</v>
      </c>
      <c r="E114" s="4">
        <v>66219</v>
      </c>
      <c r="F114" s="4">
        <f t="shared" si="7"/>
        <v>1.0419098927864507</v>
      </c>
      <c r="G114" s="11">
        <f t="shared" si="8"/>
        <v>2.5604849642766325E-2</v>
      </c>
      <c r="H114" s="8">
        <f t="shared" si="9"/>
        <v>2.5194059417007472E-2</v>
      </c>
    </row>
    <row r="115" spans="1:8" x14ac:dyDescent="0.3">
      <c r="A115">
        <v>600</v>
      </c>
      <c r="B115" t="s">
        <v>65</v>
      </c>
      <c r="C115" s="4">
        <v>105516</v>
      </c>
      <c r="D115" s="4">
        <f t="shared" si="6"/>
        <v>1.6666113846255906</v>
      </c>
      <c r="E115" s="4">
        <v>105516</v>
      </c>
      <c r="F115" s="4">
        <f t="shared" si="7"/>
        <v>1.66022084669438</v>
      </c>
      <c r="G115" s="11">
        <f t="shared" si="8"/>
        <v>-6.3905379312105826E-3</v>
      </c>
      <c r="H115" s="8">
        <f t="shared" si="9"/>
        <v>-3.83444994445795E-3</v>
      </c>
    </row>
    <row r="116" spans="1:8" x14ac:dyDescent="0.3">
      <c r="A116">
        <v>700</v>
      </c>
      <c r="B116" t="s">
        <v>95</v>
      </c>
      <c r="C116" s="4">
        <v>8000</v>
      </c>
      <c r="D116" s="4">
        <f t="shared" si="6"/>
        <v>0.12635895103116801</v>
      </c>
      <c r="E116" s="4">
        <v>8000</v>
      </c>
      <c r="F116" s="4">
        <f t="shared" si="7"/>
        <v>0.12587443395840478</v>
      </c>
      <c r="G116" s="11">
        <f t="shared" si="8"/>
        <v>-4.8451707276322975E-4</v>
      </c>
      <c r="H116" s="8">
        <f t="shared" si="9"/>
        <v>-3.8344499444579717E-3</v>
      </c>
    </row>
    <row r="117" spans="1:8" x14ac:dyDescent="0.3">
      <c r="A117">
        <v>900</v>
      </c>
      <c r="B117" t="s">
        <v>69</v>
      </c>
      <c r="C117" s="4">
        <v>8500</v>
      </c>
      <c r="D117" s="4">
        <f t="shared" si="6"/>
        <v>0.13425638547061602</v>
      </c>
      <c r="E117" s="4">
        <v>8500</v>
      </c>
      <c r="F117" s="4">
        <f t="shared" si="7"/>
        <v>0.13374158608080508</v>
      </c>
      <c r="G117" s="11">
        <f t="shared" si="8"/>
        <v>-5.1479938981094375E-4</v>
      </c>
      <c r="H117" s="8">
        <f t="shared" si="9"/>
        <v>-3.8344499444580619E-3</v>
      </c>
    </row>
    <row r="118" spans="1:8" x14ac:dyDescent="0.3">
      <c r="A118" s="1">
        <v>2400</v>
      </c>
      <c r="B118" s="1" t="s">
        <v>88</v>
      </c>
      <c r="C118" s="5">
        <f>SUM(C112:C117)</f>
        <v>36292205</v>
      </c>
      <c r="D118" s="5">
        <f t="shared" si="6"/>
        <v>573.23061930101392</v>
      </c>
      <c r="E118" s="5">
        <f>SUM(E112:E117)</f>
        <v>39645510</v>
      </c>
      <c r="F118" s="5">
        <f t="shared" si="7"/>
        <v>623.7945162802846</v>
      </c>
      <c r="G118" s="15">
        <f t="shared" si="8"/>
        <v>50.56389697927068</v>
      </c>
      <c r="H118" s="14">
        <f t="shared" si="9"/>
        <v>8.8208646357599146E-2</v>
      </c>
    </row>
    <row r="119" spans="1:8" x14ac:dyDescent="0.3">
      <c r="C119" s="4"/>
      <c r="D119" s="4"/>
      <c r="E119" s="4"/>
      <c r="F119" s="4"/>
      <c r="G119" s="11"/>
      <c r="H119" s="8"/>
    </row>
    <row r="120" spans="1:8" x14ac:dyDescent="0.3">
      <c r="A120" s="1">
        <v>2500</v>
      </c>
      <c r="B120" s="1" t="s">
        <v>89</v>
      </c>
      <c r="C120" s="4"/>
      <c r="D120" s="4"/>
      <c r="E120" s="4"/>
      <c r="F120" s="4"/>
      <c r="G120" s="11"/>
      <c r="H120" s="8"/>
    </row>
    <row r="121" spans="1:8" x14ac:dyDescent="0.3">
      <c r="A121">
        <v>100</v>
      </c>
      <c r="B121" t="s">
        <v>60</v>
      </c>
      <c r="C121" s="4">
        <v>12156377</v>
      </c>
      <c r="D121" s="4">
        <f t="shared" si="6"/>
        <v>192.00838075742715</v>
      </c>
      <c r="E121" s="4">
        <v>13098345</v>
      </c>
      <c r="F121" s="4">
        <f t="shared" si="7"/>
        <v>206.09334533336269</v>
      </c>
      <c r="G121" s="11">
        <f t="shared" si="8"/>
        <v>14.084964575935544</v>
      </c>
      <c r="H121" s="8">
        <f t="shared" si="9"/>
        <v>7.3355988527030569E-2</v>
      </c>
    </row>
    <row r="122" spans="1:8" x14ac:dyDescent="0.3">
      <c r="A122">
        <v>200</v>
      </c>
      <c r="B122" s="2" t="s">
        <v>63</v>
      </c>
      <c r="C122" s="4">
        <v>4949070</v>
      </c>
      <c r="D122" s="4">
        <f t="shared" si="6"/>
        <v>78.169911722477835</v>
      </c>
      <c r="E122" s="4">
        <v>5211058</v>
      </c>
      <c r="F122" s="4">
        <f t="shared" si="7"/>
        <v>81.992372009302116</v>
      </c>
      <c r="G122" s="11">
        <f t="shared" si="8"/>
        <v>3.8224602868242812</v>
      </c>
      <c r="H122" s="8">
        <f t="shared" si="9"/>
        <v>4.889938088192991E-2</v>
      </c>
    </row>
    <row r="123" spans="1:8" x14ac:dyDescent="0.3">
      <c r="A123">
        <v>500</v>
      </c>
      <c r="B123" t="s">
        <v>64</v>
      </c>
      <c r="C123" s="4">
        <v>6321276</v>
      </c>
      <c r="D123" s="4">
        <f t="shared" si="6"/>
        <v>99.843725567312205</v>
      </c>
      <c r="E123" s="4">
        <v>6330038</v>
      </c>
      <c r="F123" s="4">
        <f t="shared" si="7"/>
        <v>99.598743773149096</v>
      </c>
      <c r="G123" s="11">
        <f t="shared" si="8"/>
        <v>-0.24498179416310961</v>
      </c>
      <c r="H123" s="8">
        <f t="shared" si="9"/>
        <v>-2.4536523729570656E-3</v>
      </c>
    </row>
    <row r="124" spans="1:8" x14ac:dyDescent="0.3">
      <c r="A124">
        <v>600</v>
      </c>
      <c r="B124" t="s">
        <v>65</v>
      </c>
      <c r="C124" s="4">
        <v>771732</v>
      </c>
      <c r="D124" s="4">
        <f t="shared" si="6"/>
        <v>12.18940574964817</v>
      </c>
      <c r="E124" s="4">
        <v>649016</v>
      </c>
      <c r="F124" s="4">
        <f t="shared" si="7"/>
        <v>10.211815203743505</v>
      </c>
      <c r="G124" s="11">
        <f t="shared" si="8"/>
        <v>-1.9775905459046648</v>
      </c>
      <c r="H124" s="8">
        <f t="shared" si="9"/>
        <v>-0.16223847056381277</v>
      </c>
    </row>
    <row r="125" spans="1:8" x14ac:dyDescent="0.3">
      <c r="A125">
        <v>700</v>
      </c>
      <c r="B125" t="s">
        <v>95</v>
      </c>
      <c r="C125" s="4">
        <v>19808</v>
      </c>
      <c r="D125" s="4">
        <f t="shared" si="6"/>
        <v>0.31286476275317204</v>
      </c>
      <c r="E125" s="4">
        <v>16508</v>
      </c>
      <c r="F125" s="4">
        <f t="shared" si="7"/>
        <v>0.25974189447316831</v>
      </c>
      <c r="G125" s="11">
        <f t="shared" si="8"/>
        <v>-5.3122868280003732E-2</v>
      </c>
      <c r="H125" s="8">
        <f t="shared" si="9"/>
        <v>-0.16979498685799232</v>
      </c>
    </row>
    <row r="126" spans="1:8" x14ac:dyDescent="0.3">
      <c r="A126">
        <v>900</v>
      </c>
      <c r="B126" t="s">
        <v>69</v>
      </c>
      <c r="C126" s="4">
        <v>19416</v>
      </c>
      <c r="D126" s="4">
        <f t="shared" si="6"/>
        <v>0.30667317415264478</v>
      </c>
      <c r="E126" s="4">
        <v>19416</v>
      </c>
      <c r="F126" s="4">
        <f t="shared" si="7"/>
        <v>0.3054972512170484</v>
      </c>
      <c r="G126" s="11">
        <f t="shared" si="8"/>
        <v>-1.1759229355963741E-3</v>
      </c>
      <c r="H126" s="8">
        <f t="shared" si="9"/>
        <v>-3.834449944458022E-3</v>
      </c>
    </row>
    <row r="127" spans="1:8" x14ac:dyDescent="0.3">
      <c r="A127" s="1">
        <v>2500</v>
      </c>
      <c r="B127" s="1" t="s">
        <v>90</v>
      </c>
      <c r="C127" s="5">
        <f>SUM(C121:C126)</f>
        <v>24237679</v>
      </c>
      <c r="D127" s="5">
        <f t="shared" si="6"/>
        <v>382.83096173377118</v>
      </c>
      <c r="E127" s="5">
        <f>SUM(E121:E126)</f>
        <v>25324381</v>
      </c>
      <c r="F127" s="5">
        <f t="shared" si="7"/>
        <v>398.46151546524766</v>
      </c>
      <c r="G127" s="15">
        <f t="shared" si="8"/>
        <v>15.630553731476482</v>
      </c>
      <c r="H127" s="14">
        <f t="shared" si="9"/>
        <v>4.0828865201206745E-2</v>
      </c>
    </row>
    <row r="128" spans="1:8" x14ac:dyDescent="0.3">
      <c r="A128" s="1"/>
      <c r="C128" s="4"/>
      <c r="D128" s="4"/>
      <c r="E128" s="4"/>
      <c r="F128" s="4"/>
      <c r="G128" s="11"/>
      <c r="H128" s="8"/>
    </row>
    <row r="129" spans="1:8" x14ac:dyDescent="0.3">
      <c r="A129" s="1">
        <v>2600</v>
      </c>
      <c r="B129" s="1" t="s">
        <v>91</v>
      </c>
      <c r="C129" s="4"/>
      <c r="D129" s="4"/>
      <c r="E129" s="4"/>
      <c r="F129" s="4"/>
      <c r="G129" s="11"/>
      <c r="H129" s="8"/>
    </row>
    <row r="130" spans="1:8" x14ac:dyDescent="0.3">
      <c r="A130">
        <v>100</v>
      </c>
      <c r="B130" t="s">
        <v>60</v>
      </c>
      <c r="C130" s="4">
        <v>23652123</v>
      </c>
      <c r="D130" s="4">
        <f t="shared" si="6"/>
        <v>373.58218149252036</v>
      </c>
      <c r="E130" s="4">
        <v>25131065</v>
      </c>
      <c r="F130" s="4">
        <f t="shared" si="7"/>
        <v>395.41982270585976</v>
      </c>
      <c r="G130" s="11">
        <f t="shared" si="8"/>
        <v>21.837641213339396</v>
      </c>
      <c r="H130" s="8">
        <f t="shared" si="9"/>
        <v>5.8454718386445892E-2</v>
      </c>
    </row>
    <row r="131" spans="1:8" x14ac:dyDescent="0.3">
      <c r="A131">
        <v>200</v>
      </c>
      <c r="B131" s="2" t="s">
        <v>63</v>
      </c>
      <c r="C131" s="4">
        <v>10001464</v>
      </c>
      <c r="D131" s="4">
        <f t="shared" si="6"/>
        <v>157.97181247699874</v>
      </c>
      <c r="E131" s="4">
        <v>11384662</v>
      </c>
      <c r="F131" s="4">
        <f t="shared" si="7"/>
        <v>179.12973563222008</v>
      </c>
      <c r="G131" s="11">
        <f t="shared" si="8"/>
        <v>21.15792315522134</v>
      </c>
      <c r="H131" s="8">
        <f t="shared" si="9"/>
        <v>0.13393480028788055</v>
      </c>
    </row>
    <row r="132" spans="1:8" x14ac:dyDescent="0.3">
      <c r="A132">
        <v>500</v>
      </c>
      <c r="B132" t="s">
        <v>64</v>
      </c>
      <c r="C132" s="4">
        <v>6434770</v>
      </c>
      <c r="D132" s="4">
        <f t="shared" si="6"/>
        <v>101.63634841585363</v>
      </c>
      <c r="E132" s="4">
        <v>6375495</v>
      </c>
      <c r="F132" s="4">
        <f t="shared" si="7"/>
        <v>100.31397804120499</v>
      </c>
      <c r="G132" s="11">
        <f t="shared" si="8"/>
        <v>-1.3223703746486422</v>
      </c>
      <c r="H132" s="8">
        <f t="shared" si="9"/>
        <v>-1.3010801698995059E-2</v>
      </c>
    </row>
    <row r="133" spans="1:8" x14ac:dyDescent="0.3">
      <c r="A133">
        <v>600</v>
      </c>
      <c r="B133" t="s">
        <v>65</v>
      </c>
      <c r="C133" s="4">
        <v>8221875</v>
      </c>
      <c r="D133" s="4">
        <f t="shared" si="6"/>
        <v>129.86343756367307</v>
      </c>
      <c r="E133" s="4">
        <v>8803275</v>
      </c>
      <c r="F133" s="4">
        <f t="shared" si="7"/>
        <v>138.51340720064698</v>
      </c>
      <c r="G133" s="11">
        <f t="shared" si="8"/>
        <v>8.649969636973907</v>
      </c>
      <c r="H133" s="8">
        <f t="shared" si="9"/>
        <v>6.6608198575775102E-2</v>
      </c>
    </row>
    <row r="134" spans="1:8" x14ac:dyDescent="0.3">
      <c r="A134">
        <v>700</v>
      </c>
      <c r="B134" t="s">
        <v>95</v>
      </c>
      <c r="C134" s="4">
        <v>23576</v>
      </c>
      <c r="D134" s="4">
        <f t="shared" si="6"/>
        <v>0.37237982868885217</v>
      </c>
      <c r="E134" s="4">
        <v>14500</v>
      </c>
      <c r="F134" s="4">
        <f t="shared" si="7"/>
        <v>0.22814741154960869</v>
      </c>
      <c r="G134" s="11">
        <f t="shared" si="8"/>
        <v>-0.14423241713924348</v>
      </c>
      <c r="H134" s="8">
        <f t="shared" si="9"/>
        <v>-0.38732607415145237</v>
      </c>
    </row>
    <row r="135" spans="1:8" x14ac:dyDescent="0.3">
      <c r="A135">
        <v>900</v>
      </c>
      <c r="B135" t="s">
        <v>69</v>
      </c>
      <c r="C135" s="4">
        <v>86850</v>
      </c>
      <c r="D135" s="4">
        <f t="shared" ref="D135:D200" si="10">C135/$J$1</f>
        <v>1.3717843621321177</v>
      </c>
      <c r="E135" s="4">
        <v>85850</v>
      </c>
      <c r="F135" s="4">
        <f t="shared" ref="F135:F200" si="11">E135/$J$2</f>
        <v>1.3507900194161313</v>
      </c>
      <c r="G135" s="11">
        <f t="shared" ref="G135:G200" si="12">F135-D135</f>
        <v>-2.0994342715986436E-2</v>
      </c>
      <c r="H135" s="8">
        <f t="shared" ref="H135:H200" si="13">G135/D135</f>
        <v>-1.5304404464383633E-2</v>
      </c>
    </row>
    <row r="136" spans="1:8" x14ac:dyDescent="0.3">
      <c r="A136" s="1">
        <v>2600</v>
      </c>
      <c r="B136" s="1" t="s">
        <v>92</v>
      </c>
      <c r="C136" s="5">
        <f>SUM(C130:C135)</f>
        <v>48420658</v>
      </c>
      <c r="D136" s="5">
        <f t="shared" si="10"/>
        <v>764.79794413986679</v>
      </c>
      <c r="E136" s="5">
        <f>SUM(E130:E135)</f>
        <v>51794847</v>
      </c>
      <c r="F136" s="5">
        <f t="shared" si="11"/>
        <v>814.95588101089754</v>
      </c>
      <c r="G136" s="15">
        <f t="shared" si="12"/>
        <v>50.157936871030756</v>
      </c>
      <c r="H136" s="14">
        <f t="shared" si="13"/>
        <v>6.5583252747156748E-2</v>
      </c>
    </row>
    <row r="137" spans="1:8" x14ac:dyDescent="0.3">
      <c r="C137" s="4"/>
      <c r="D137" s="4"/>
      <c r="E137" s="4"/>
      <c r="F137" s="4"/>
      <c r="G137" s="11"/>
      <c r="H137" s="8"/>
    </row>
    <row r="138" spans="1:8" x14ac:dyDescent="0.3">
      <c r="A138" s="1">
        <v>2700</v>
      </c>
      <c r="B138" s="1" t="s">
        <v>93</v>
      </c>
      <c r="C138" s="4"/>
      <c r="D138" s="4"/>
      <c r="E138" s="4"/>
      <c r="F138" s="4"/>
      <c r="G138" s="11"/>
      <c r="H138" s="8"/>
    </row>
    <row r="139" spans="1:8" x14ac:dyDescent="0.3">
      <c r="A139">
        <v>100</v>
      </c>
      <c r="B139" t="s">
        <v>60</v>
      </c>
      <c r="C139" s="4">
        <v>9346141</v>
      </c>
      <c r="D139" s="4">
        <f t="shared" si="10"/>
        <v>147.62107161867397</v>
      </c>
      <c r="E139" s="4">
        <v>9903650</v>
      </c>
      <c r="F139" s="4">
        <f t="shared" si="11"/>
        <v>155.82704223401944</v>
      </c>
      <c r="G139" s="11">
        <f t="shared" si="12"/>
        <v>8.2059706153454783</v>
      </c>
      <c r="H139" s="8">
        <f t="shared" si="13"/>
        <v>5.5588071034619345E-2</v>
      </c>
    </row>
    <row r="140" spans="1:8" x14ac:dyDescent="0.3">
      <c r="A140">
        <v>200</v>
      </c>
      <c r="B140" s="2" t="s">
        <v>63</v>
      </c>
      <c r="C140" s="4">
        <v>4034381</v>
      </c>
      <c r="D140" s="4">
        <f t="shared" si="10"/>
        <v>63.722518902509336</v>
      </c>
      <c r="E140" s="4">
        <v>4430755</v>
      </c>
      <c r="F140" s="4">
        <f t="shared" si="11"/>
        <v>69.714847204171477</v>
      </c>
      <c r="G140" s="11">
        <f t="shared" si="12"/>
        <v>5.9923283016621411</v>
      </c>
      <c r="H140" s="8">
        <f t="shared" si="13"/>
        <v>9.4037844154120032E-2</v>
      </c>
    </row>
    <row r="141" spans="1:8" x14ac:dyDescent="0.3">
      <c r="A141">
        <v>500</v>
      </c>
      <c r="B141" t="s">
        <v>64</v>
      </c>
      <c r="C141" s="4">
        <v>839512</v>
      </c>
      <c r="D141" s="4">
        <f t="shared" si="10"/>
        <v>13.25998196225974</v>
      </c>
      <c r="E141" s="4">
        <v>785068</v>
      </c>
      <c r="F141" s="4">
        <f t="shared" si="11"/>
        <v>12.352498764857117</v>
      </c>
      <c r="G141" s="11">
        <f t="shared" si="12"/>
        <v>-0.90748319740262318</v>
      </c>
      <c r="H141" s="8">
        <f t="shared" si="13"/>
        <v>-6.8437739959638047E-2</v>
      </c>
    </row>
    <row r="142" spans="1:8" x14ac:dyDescent="0.3">
      <c r="A142">
        <v>600</v>
      </c>
      <c r="B142" t="s">
        <v>65</v>
      </c>
      <c r="C142" s="4">
        <v>1552813</v>
      </c>
      <c r="D142" s="4">
        <f t="shared" si="10"/>
        <v>24.526477728445137</v>
      </c>
      <c r="E142" s="4">
        <v>1304392</v>
      </c>
      <c r="F142" s="4">
        <f t="shared" si="11"/>
        <v>20.523700582483944</v>
      </c>
      <c r="G142" s="11">
        <f t="shared" si="12"/>
        <v>-4.0027771459611934</v>
      </c>
      <c r="H142" s="8">
        <f t="shared" si="13"/>
        <v>-0.16320228245896401</v>
      </c>
    </row>
    <row r="143" spans="1:8" x14ac:dyDescent="0.3">
      <c r="A143">
        <v>700</v>
      </c>
      <c r="B143" t="s">
        <v>95</v>
      </c>
      <c r="C143" s="4">
        <v>105214</v>
      </c>
      <c r="D143" s="4">
        <f t="shared" si="10"/>
        <v>1.661841334224164</v>
      </c>
      <c r="E143" s="11">
        <v>52249</v>
      </c>
      <c r="F143" s="4">
        <f t="shared" si="11"/>
        <v>0.82210166248658645</v>
      </c>
      <c r="G143" s="11">
        <f t="shared" si="12"/>
        <v>-0.83973967173757758</v>
      </c>
      <c r="H143" s="8">
        <f t="shared" si="13"/>
        <v>-0.5053067669240594</v>
      </c>
    </row>
    <row r="144" spans="1:8" x14ac:dyDescent="0.3">
      <c r="A144">
        <v>900</v>
      </c>
      <c r="B144" t="s">
        <v>69</v>
      </c>
      <c r="C144" s="4">
        <v>16750</v>
      </c>
      <c r="D144" s="4">
        <f t="shared" si="10"/>
        <v>0.26456405372150804</v>
      </c>
      <c r="E144" s="4">
        <v>16750</v>
      </c>
      <c r="F144" s="4">
        <f t="shared" si="11"/>
        <v>0.26354959610041001</v>
      </c>
      <c r="G144" s="11">
        <f t="shared" si="12"/>
        <v>-1.0144576210980305E-3</v>
      </c>
      <c r="H144" s="8">
        <f t="shared" si="13"/>
        <v>-3.8344499444580402E-3</v>
      </c>
    </row>
    <row r="145" spans="1:8" x14ac:dyDescent="0.3">
      <c r="A145" s="1">
        <v>2700</v>
      </c>
      <c r="B145" s="1" t="s">
        <v>94</v>
      </c>
      <c r="C145" s="5">
        <f>SUM(C139:C144)</f>
        <v>15894811</v>
      </c>
      <c r="D145" s="5">
        <f t="shared" si="10"/>
        <v>251.05645559983384</v>
      </c>
      <c r="E145" s="5">
        <f>SUM(E139:E144)</f>
        <v>16492864</v>
      </c>
      <c r="F145" s="5">
        <f t="shared" si="11"/>
        <v>259.50374004411896</v>
      </c>
      <c r="G145" s="15">
        <f t="shared" si="12"/>
        <v>8.4472844442851169</v>
      </c>
      <c r="H145" s="14">
        <f t="shared" si="13"/>
        <v>3.3646951734830066E-2</v>
      </c>
    </row>
    <row r="146" spans="1:8" x14ac:dyDescent="0.3">
      <c r="B146" s="1"/>
      <c r="C146" s="5"/>
      <c r="D146" s="4"/>
      <c r="E146" s="5"/>
      <c r="F146" s="4"/>
      <c r="G146" s="11"/>
      <c r="H146" s="8"/>
    </row>
    <row r="147" spans="1:8" x14ac:dyDescent="0.3">
      <c r="B147" s="1" t="s">
        <v>97</v>
      </c>
      <c r="C147" s="4"/>
      <c r="D147" s="4"/>
      <c r="E147" s="4"/>
      <c r="F147" s="4"/>
      <c r="G147" s="11"/>
      <c r="H147" s="8"/>
    </row>
    <row r="148" spans="1:8" x14ac:dyDescent="0.3">
      <c r="A148">
        <v>910</v>
      </c>
      <c r="B148" t="s">
        <v>99</v>
      </c>
      <c r="C148" s="4">
        <v>42722827</v>
      </c>
      <c r="D148" s="4">
        <f t="shared" si="10"/>
        <v>674.8014506007579</v>
      </c>
      <c r="E148" s="4">
        <v>45284749</v>
      </c>
      <c r="F148" s="4">
        <f t="shared" si="11"/>
        <v>712.52401841542962</v>
      </c>
      <c r="G148" s="11">
        <f t="shared" si="12"/>
        <v>37.72256781467172</v>
      </c>
      <c r="H148" s="8">
        <f t="shared" si="13"/>
        <v>5.5901728991673498E-2</v>
      </c>
    </row>
    <row r="149" spans="1:8" x14ac:dyDescent="0.3">
      <c r="B149" s="1" t="s">
        <v>98</v>
      </c>
      <c r="C149" s="5">
        <f>SUM(C148:C148)</f>
        <v>42722827</v>
      </c>
      <c r="D149" s="5">
        <f t="shared" si="10"/>
        <v>674.8014506007579</v>
      </c>
      <c r="E149" s="5">
        <f>SUM(E148:E148)</f>
        <v>45284749</v>
      </c>
      <c r="F149" s="5">
        <f t="shared" si="11"/>
        <v>712.52401841542962</v>
      </c>
      <c r="G149" s="15">
        <f t="shared" si="12"/>
        <v>37.72256781467172</v>
      </c>
      <c r="H149" s="14">
        <f t="shared" si="13"/>
        <v>5.5901728991673498E-2</v>
      </c>
    </row>
    <row r="150" spans="1:8" x14ac:dyDescent="0.3">
      <c r="B150" s="1"/>
      <c r="C150" s="5"/>
      <c r="D150" s="4"/>
      <c r="E150" s="5"/>
      <c r="F150" s="4"/>
      <c r="G150" s="11"/>
      <c r="H150" s="8"/>
    </row>
    <row r="151" spans="1:8" x14ac:dyDescent="0.3">
      <c r="B151" s="1" t="s">
        <v>121</v>
      </c>
      <c r="C151" s="5">
        <v>221649874</v>
      </c>
      <c r="D151" s="5">
        <f t="shared" si="10"/>
        <v>3500.9306968538203</v>
      </c>
      <c r="E151" s="5">
        <v>235011394</v>
      </c>
      <c r="F151" s="5">
        <f t="shared" si="11"/>
        <v>3697.7407741907059</v>
      </c>
      <c r="G151" s="15">
        <f t="shared" si="12"/>
        <v>196.81007733688557</v>
      </c>
      <c r="H151" s="14">
        <f t="shared" si="13"/>
        <v>5.6216501947254423E-2</v>
      </c>
    </row>
    <row r="152" spans="1:8" x14ac:dyDescent="0.3">
      <c r="B152" s="1"/>
      <c r="C152" s="5"/>
      <c r="D152" s="4"/>
      <c r="E152" s="5"/>
      <c r="F152" s="4"/>
      <c r="G152" s="11"/>
      <c r="H152" s="8"/>
    </row>
    <row r="153" spans="1:8" x14ac:dyDescent="0.3">
      <c r="B153" s="1" t="s">
        <v>105</v>
      </c>
      <c r="C153" s="5">
        <v>467709683</v>
      </c>
      <c r="D153" s="5">
        <f t="shared" si="10"/>
        <v>7387.4131163750144</v>
      </c>
      <c r="E153" s="5">
        <v>487731248</v>
      </c>
      <c r="F153" s="5">
        <f t="shared" si="11"/>
        <v>7674.1118457282937</v>
      </c>
      <c r="G153" s="15">
        <f t="shared" si="12"/>
        <v>286.6987293532793</v>
      </c>
      <c r="H153" s="14">
        <f t="shared" si="13"/>
        <v>3.8809083076426311E-2</v>
      </c>
    </row>
    <row r="154" spans="1:8" x14ac:dyDescent="0.3">
      <c r="C154" s="4"/>
      <c r="D154" s="4"/>
      <c r="E154" s="4"/>
      <c r="F154" s="4"/>
      <c r="G154" s="11"/>
      <c r="H154" s="8"/>
    </row>
    <row r="155" spans="1:8" x14ac:dyDescent="0.3">
      <c r="A155">
        <v>6300</v>
      </c>
      <c r="B155" s="1" t="s">
        <v>100</v>
      </c>
      <c r="C155" s="5">
        <v>0</v>
      </c>
      <c r="D155" s="5">
        <f t="shared" si="10"/>
        <v>0</v>
      </c>
      <c r="E155" s="5">
        <v>833965</v>
      </c>
      <c r="F155" s="5">
        <f t="shared" si="11"/>
        <v>13.121859039515131</v>
      </c>
      <c r="G155" s="15">
        <f t="shared" si="12"/>
        <v>13.121859039515131</v>
      </c>
      <c r="H155" s="14" t="e">
        <f t="shared" si="13"/>
        <v>#DIV/0!</v>
      </c>
    </row>
    <row r="156" spans="1:8" x14ac:dyDescent="0.3">
      <c r="B156" s="1"/>
      <c r="C156" s="4"/>
      <c r="D156" s="4"/>
      <c r="E156" s="4"/>
      <c r="F156" s="4"/>
      <c r="G156" s="11"/>
      <c r="H156" s="8"/>
    </row>
    <row r="157" spans="1:8" x14ac:dyDescent="0.3">
      <c r="B157" s="2" t="s">
        <v>195</v>
      </c>
      <c r="C157" s="4">
        <v>1283456</v>
      </c>
      <c r="D157" s="4">
        <f t="shared" si="10"/>
        <v>20.272019231832349</v>
      </c>
      <c r="E157" s="4">
        <v>1283456</v>
      </c>
      <c r="F157" s="4">
        <f t="shared" si="11"/>
        <v>20.194287188814798</v>
      </c>
      <c r="G157" s="11">
        <f t="shared" si="12"/>
        <v>-7.7732043017551433E-2</v>
      </c>
      <c r="H157" s="8">
        <f t="shared" si="13"/>
        <v>-3.8344499444580185E-3</v>
      </c>
    </row>
    <row r="158" spans="1:8" x14ac:dyDescent="0.3">
      <c r="B158" s="2" t="s">
        <v>196</v>
      </c>
      <c r="C158" s="4">
        <v>34996591</v>
      </c>
      <c r="D158" s="4">
        <f t="shared" si="10"/>
        <v>552.76656605335188</v>
      </c>
      <c r="E158" s="4">
        <v>34996591</v>
      </c>
      <c r="F158" s="4">
        <f t="shared" si="11"/>
        <v>550.64701032485038</v>
      </c>
      <c r="G158" s="11">
        <f t="shared" si="12"/>
        <v>-2.1195557285014957</v>
      </c>
      <c r="H158" s="8">
        <f t="shared" si="13"/>
        <v>-3.834449944457966E-3</v>
      </c>
    </row>
    <row r="159" spans="1:8" x14ac:dyDescent="0.3">
      <c r="A159">
        <v>8000</v>
      </c>
      <c r="B159" s="1" t="s">
        <v>102</v>
      </c>
      <c r="C159" s="5">
        <f>SUM(C157:C158)</f>
        <v>36280047</v>
      </c>
      <c r="D159" s="5">
        <f t="shared" si="10"/>
        <v>573.03858528518424</v>
      </c>
      <c r="E159" s="5">
        <f>SUM(E157:E158)</f>
        <v>36280047</v>
      </c>
      <c r="F159" s="5">
        <f t="shared" si="11"/>
        <v>570.84129751366527</v>
      </c>
      <c r="G159" s="15">
        <f t="shared" si="12"/>
        <v>-2.1972877715189725</v>
      </c>
      <c r="H159" s="14">
        <f t="shared" si="13"/>
        <v>-3.8344499444578376E-3</v>
      </c>
    </row>
    <row r="160" spans="1:8" x14ac:dyDescent="0.3">
      <c r="B160" s="1"/>
      <c r="C160" s="5"/>
      <c r="D160" s="4"/>
      <c r="E160" s="5"/>
      <c r="F160" s="4"/>
      <c r="G160" s="11"/>
      <c r="H160" s="8"/>
    </row>
    <row r="161" spans="1:8" x14ac:dyDescent="0.3">
      <c r="B161" s="1" t="s">
        <v>106</v>
      </c>
      <c r="C161" s="5">
        <v>503989730</v>
      </c>
      <c r="D161" s="5">
        <f t="shared" si="10"/>
        <v>7960.4517016601994</v>
      </c>
      <c r="E161" s="5">
        <v>524679852</v>
      </c>
      <c r="F161" s="5">
        <f t="shared" si="11"/>
        <v>8255.4724224849506</v>
      </c>
      <c r="G161" s="15">
        <f t="shared" si="12"/>
        <v>295.02072082475115</v>
      </c>
      <c r="H161" s="14">
        <f t="shared" si="13"/>
        <v>3.7060801557683321E-2</v>
      </c>
    </row>
    <row r="162" spans="1:8" x14ac:dyDescent="0.3">
      <c r="D162" s="4"/>
      <c r="F162" s="4"/>
      <c r="G162" s="11"/>
      <c r="H162" s="8"/>
    </row>
    <row r="163" spans="1:8" x14ac:dyDescent="0.3">
      <c r="A163" s="91" t="s">
        <v>587</v>
      </c>
      <c r="B163" s="91"/>
      <c r="C163" s="91"/>
      <c r="D163" s="91"/>
      <c r="E163" s="91"/>
      <c r="F163" s="91"/>
      <c r="G163" s="91"/>
      <c r="H163" s="91"/>
    </row>
    <row r="164" spans="1:8" x14ac:dyDescent="0.3">
      <c r="A164">
        <v>4300</v>
      </c>
      <c r="B164" t="s">
        <v>281</v>
      </c>
      <c r="C164" s="4">
        <v>182258</v>
      </c>
      <c r="D164" s="4">
        <f t="shared" si="10"/>
        <v>2.8787412121298277</v>
      </c>
      <c r="E164" s="4">
        <v>25000</v>
      </c>
      <c r="F164" s="4">
        <f t="shared" si="11"/>
        <v>0.39335760612001497</v>
      </c>
      <c r="G164" s="11">
        <f t="shared" si="12"/>
        <v>-2.4853836060098127</v>
      </c>
      <c r="H164" s="8">
        <f t="shared" si="13"/>
        <v>-0.86335777441106265</v>
      </c>
    </row>
    <row r="165" spans="1:8" x14ac:dyDescent="0.3">
      <c r="A165">
        <v>4600</v>
      </c>
      <c r="B165" t="s">
        <v>302</v>
      </c>
      <c r="C165" s="4">
        <v>248000</v>
      </c>
      <c r="D165" s="4">
        <f t="shared" si="10"/>
        <v>3.9171274819662085</v>
      </c>
      <c r="E165" s="4">
        <v>25000</v>
      </c>
      <c r="F165" s="4">
        <f t="shared" si="11"/>
        <v>0.39335760612001497</v>
      </c>
      <c r="G165" s="11">
        <f t="shared" si="12"/>
        <v>-3.5237698758461935</v>
      </c>
      <c r="H165" s="8">
        <f t="shared" si="13"/>
        <v>-0.8995800856798849</v>
      </c>
    </row>
    <row r="166" spans="1:8" x14ac:dyDescent="0.3">
      <c r="A166">
        <v>4700</v>
      </c>
      <c r="B166" t="s">
        <v>215</v>
      </c>
      <c r="C166" s="4">
        <v>513160</v>
      </c>
      <c r="D166" s="4">
        <f t="shared" si="10"/>
        <v>8.1052949138942729</v>
      </c>
      <c r="E166" s="4">
        <v>50000</v>
      </c>
      <c r="F166" s="4">
        <f t="shared" si="11"/>
        <v>0.78671521224002994</v>
      </c>
      <c r="G166" s="11">
        <f t="shared" si="12"/>
        <v>-7.3185797016542429</v>
      </c>
      <c r="H166" s="8">
        <f t="shared" si="13"/>
        <v>-0.90293811383822375</v>
      </c>
    </row>
    <row r="167" spans="1:8" x14ac:dyDescent="0.3">
      <c r="B167" s="1" t="s">
        <v>222</v>
      </c>
      <c r="C167" s="5">
        <v>1043419</v>
      </c>
      <c r="D167" s="5">
        <f t="shared" si="10"/>
        <v>16.48066629074879</v>
      </c>
      <c r="E167" s="15">
        <v>200000</v>
      </c>
      <c r="F167" s="5">
        <f t="shared" si="11"/>
        <v>3.1468608489601197</v>
      </c>
      <c r="G167" s="15">
        <f t="shared" si="12"/>
        <v>-13.33380544178867</v>
      </c>
      <c r="H167" s="14">
        <f t="shared" si="13"/>
        <v>-0.80905742562565142</v>
      </c>
    </row>
    <row r="168" spans="1:8" x14ac:dyDescent="0.3">
      <c r="D168" s="4"/>
      <c r="F168" s="4"/>
      <c r="G168" s="11"/>
      <c r="H168" s="8"/>
    </row>
    <row r="169" spans="1:8" x14ac:dyDescent="0.3">
      <c r="A169" s="91" t="s">
        <v>588</v>
      </c>
      <c r="B169" s="91"/>
      <c r="C169" s="91"/>
      <c r="D169" s="91"/>
      <c r="E169" s="91"/>
      <c r="F169" s="91"/>
      <c r="G169" s="91"/>
      <c r="H169" s="91"/>
    </row>
    <row r="170" spans="1:8" x14ac:dyDescent="0.3">
      <c r="A170">
        <v>2500</v>
      </c>
      <c r="B170" t="s">
        <v>89</v>
      </c>
      <c r="C170" s="4">
        <v>695140</v>
      </c>
      <c r="D170" s="4">
        <f t="shared" si="10"/>
        <v>10.979645152475767</v>
      </c>
      <c r="E170" s="4">
        <v>0</v>
      </c>
      <c r="F170" s="4">
        <f t="shared" si="11"/>
        <v>0</v>
      </c>
      <c r="G170" s="11">
        <f t="shared" si="12"/>
        <v>-10.979645152475767</v>
      </c>
      <c r="H170" s="8">
        <f t="shared" si="13"/>
        <v>-1</v>
      </c>
    </row>
    <row r="171" spans="1:8" x14ac:dyDescent="0.3">
      <c r="A171" s="2">
        <v>4100</v>
      </c>
      <c r="B171" t="s">
        <v>183</v>
      </c>
      <c r="C171" s="4">
        <v>9263808</v>
      </c>
      <c r="D171" s="4">
        <f t="shared" si="10"/>
        <v>146.32063267926782</v>
      </c>
      <c r="E171" s="4">
        <v>0</v>
      </c>
      <c r="F171" s="4">
        <f t="shared" si="11"/>
        <v>0</v>
      </c>
      <c r="G171" s="11">
        <f t="shared" si="12"/>
        <v>-146.32063267926782</v>
      </c>
      <c r="H171" s="8">
        <f t="shared" si="13"/>
        <v>-1</v>
      </c>
    </row>
    <row r="172" spans="1:8" x14ac:dyDescent="0.3">
      <c r="A172">
        <v>4300</v>
      </c>
      <c r="B172" t="s">
        <v>445</v>
      </c>
      <c r="C172" s="4">
        <v>4474400</v>
      </c>
      <c r="D172" s="4">
        <f t="shared" si="10"/>
        <v>70.672561311732281</v>
      </c>
      <c r="E172" s="4">
        <v>0</v>
      </c>
      <c r="F172" s="4">
        <f t="shared" si="11"/>
        <v>0</v>
      </c>
      <c r="G172" s="11">
        <f t="shared" si="12"/>
        <v>-70.672561311732281</v>
      </c>
      <c r="H172" s="8">
        <f t="shared" si="13"/>
        <v>-1</v>
      </c>
    </row>
    <row r="173" spans="1:8" x14ac:dyDescent="0.3">
      <c r="A173">
        <v>4500</v>
      </c>
      <c r="B173" t="s">
        <v>282</v>
      </c>
      <c r="C173" s="4">
        <v>145299283</v>
      </c>
      <c r="D173" s="4">
        <f t="shared" si="10"/>
        <v>2294.9831231826029</v>
      </c>
      <c r="E173" s="4">
        <v>0</v>
      </c>
      <c r="F173" s="4">
        <f t="shared" si="11"/>
        <v>0</v>
      </c>
      <c r="G173" s="11">
        <f t="shared" si="12"/>
        <v>-2294.9831231826029</v>
      </c>
      <c r="H173" s="8">
        <f t="shared" si="13"/>
        <v>-1</v>
      </c>
    </row>
    <row r="174" spans="1:8" x14ac:dyDescent="0.3">
      <c r="A174">
        <v>4600</v>
      </c>
      <c r="B174" t="s">
        <v>302</v>
      </c>
      <c r="C174" s="4">
        <v>500000</v>
      </c>
      <c r="D174" s="4">
        <f t="shared" si="10"/>
        <v>7.8974344394480012</v>
      </c>
      <c r="E174" s="4">
        <v>0</v>
      </c>
      <c r="F174" s="4">
        <f t="shared" si="11"/>
        <v>0</v>
      </c>
      <c r="G174" s="11">
        <f t="shared" si="12"/>
        <v>-7.8974344394480012</v>
      </c>
      <c r="H174" s="8">
        <f t="shared" si="13"/>
        <v>-1</v>
      </c>
    </row>
    <row r="175" spans="1:8" x14ac:dyDescent="0.3">
      <c r="A175">
        <v>4700</v>
      </c>
      <c r="B175" t="s">
        <v>175</v>
      </c>
      <c r="C175" s="4">
        <v>21760858</v>
      </c>
      <c r="D175" s="4">
        <f t="shared" si="10"/>
        <v>343.70989880227512</v>
      </c>
      <c r="E175" s="4">
        <v>0</v>
      </c>
      <c r="F175" s="4">
        <f t="shared" si="11"/>
        <v>0</v>
      </c>
      <c r="G175" s="11">
        <f t="shared" si="12"/>
        <v>-343.70989880227512</v>
      </c>
      <c r="H175" s="8">
        <f t="shared" si="13"/>
        <v>-1</v>
      </c>
    </row>
    <row r="176" spans="1:8" x14ac:dyDescent="0.3">
      <c r="B176" s="1" t="s">
        <v>222</v>
      </c>
      <c r="C176" s="5">
        <v>181993489</v>
      </c>
      <c r="D176" s="5">
        <f t="shared" si="10"/>
        <v>2874.563295567802</v>
      </c>
      <c r="E176" s="5">
        <v>0</v>
      </c>
      <c r="F176" s="5">
        <f t="shared" si="11"/>
        <v>0</v>
      </c>
      <c r="G176" s="15">
        <f t="shared" si="12"/>
        <v>-2874.563295567802</v>
      </c>
      <c r="H176" s="14">
        <f t="shared" si="13"/>
        <v>-1</v>
      </c>
    </row>
    <row r="177" spans="1:8" x14ac:dyDescent="0.3">
      <c r="D177" s="4"/>
      <c r="F177" s="4"/>
      <c r="G177" s="11"/>
      <c r="H177" s="8"/>
    </row>
    <row r="178" spans="1:8" x14ac:dyDescent="0.3">
      <c r="A178" s="91" t="s">
        <v>589</v>
      </c>
      <c r="B178" s="91"/>
      <c r="C178" s="91"/>
      <c r="D178" s="91"/>
      <c r="E178" s="91"/>
      <c r="F178" s="91"/>
      <c r="G178" s="91"/>
      <c r="H178" s="91"/>
    </row>
    <row r="179" spans="1:8" x14ac:dyDescent="0.3">
      <c r="A179">
        <v>2500</v>
      </c>
      <c r="B179" t="s">
        <v>89</v>
      </c>
      <c r="C179" s="4">
        <v>1736375</v>
      </c>
      <c r="D179" s="4">
        <f t="shared" si="10"/>
        <v>27.425815449593046</v>
      </c>
      <c r="E179" s="4">
        <v>0</v>
      </c>
      <c r="F179" s="4">
        <f t="shared" si="11"/>
        <v>0</v>
      </c>
      <c r="G179" s="11">
        <f t="shared" si="12"/>
        <v>-27.425815449593046</v>
      </c>
      <c r="H179" s="8">
        <f t="shared" si="13"/>
        <v>-1</v>
      </c>
    </row>
    <row r="180" spans="1:8" x14ac:dyDescent="0.3">
      <c r="A180">
        <v>4100</v>
      </c>
      <c r="B180" t="s">
        <v>183</v>
      </c>
      <c r="C180" s="4">
        <v>18700000</v>
      </c>
      <c r="D180" s="4">
        <f t="shared" si="10"/>
        <v>295.36404803535527</v>
      </c>
      <c r="E180" s="4">
        <v>0</v>
      </c>
      <c r="F180" s="4">
        <f t="shared" si="11"/>
        <v>0</v>
      </c>
      <c r="G180" s="11">
        <f t="shared" si="12"/>
        <v>-295.36404803535527</v>
      </c>
      <c r="H180" s="8">
        <f t="shared" si="13"/>
        <v>-1</v>
      </c>
    </row>
    <row r="181" spans="1:8" x14ac:dyDescent="0.3">
      <c r="A181">
        <v>4300</v>
      </c>
      <c r="B181" t="s">
        <v>445</v>
      </c>
      <c r="C181" s="4">
        <v>2500000</v>
      </c>
      <c r="D181" s="4">
        <f t="shared" si="10"/>
        <v>39.487172197240007</v>
      </c>
      <c r="E181" s="4">
        <v>0</v>
      </c>
      <c r="F181" s="4">
        <f t="shared" si="11"/>
        <v>0</v>
      </c>
      <c r="G181" s="11">
        <f t="shared" si="12"/>
        <v>-39.487172197240007</v>
      </c>
      <c r="H181" s="8">
        <f t="shared" si="13"/>
        <v>-1</v>
      </c>
    </row>
    <row r="182" spans="1:8" x14ac:dyDescent="0.3">
      <c r="A182">
        <v>4500</v>
      </c>
      <c r="B182" s="4" t="s">
        <v>282</v>
      </c>
      <c r="C182" s="4">
        <v>57596477</v>
      </c>
      <c r="D182" s="4">
        <f t="shared" si="10"/>
        <v>909.7288021013494</v>
      </c>
      <c r="E182" s="4">
        <v>4800000</v>
      </c>
      <c r="F182" s="4">
        <f t="shared" si="11"/>
        <v>75.52466037504287</v>
      </c>
      <c r="G182" s="11">
        <f t="shared" si="12"/>
        <v>-834.20414172630649</v>
      </c>
      <c r="H182" s="8">
        <f t="shared" si="13"/>
        <v>-0.91698112646253338</v>
      </c>
    </row>
    <row r="183" spans="1:8" x14ac:dyDescent="0.3">
      <c r="A183">
        <v>4700</v>
      </c>
      <c r="B183" t="s">
        <v>175</v>
      </c>
      <c r="C183" s="4">
        <v>3000000</v>
      </c>
      <c r="D183" s="4">
        <f t="shared" si="10"/>
        <v>47.384606636688005</v>
      </c>
      <c r="E183" s="4">
        <v>0</v>
      </c>
      <c r="F183" s="4">
        <f t="shared" si="11"/>
        <v>0</v>
      </c>
      <c r="G183" s="11">
        <f t="shared" si="12"/>
        <v>-47.384606636688005</v>
      </c>
      <c r="H183" s="8">
        <f t="shared" si="13"/>
        <v>-1</v>
      </c>
    </row>
    <row r="184" spans="1:8" x14ac:dyDescent="0.3">
      <c r="B184" t="s">
        <v>196</v>
      </c>
      <c r="C184" s="4">
        <v>4800000</v>
      </c>
      <c r="D184" s="4">
        <f t="shared" si="10"/>
        <v>75.815370618700811</v>
      </c>
      <c r="E184" s="4">
        <v>0</v>
      </c>
      <c r="F184" s="4">
        <f t="shared" si="11"/>
        <v>0</v>
      </c>
      <c r="G184" s="11">
        <f t="shared" si="12"/>
        <v>-75.815370618700811</v>
      </c>
      <c r="H184" s="8">
        <f t="shared" si="13"/>
        <v>-1</v>
      </c>
    </row>
    <row r="185" spans="1:8" x14ac:dyDescent="0.3">
      <c r="B185" s="1" t="s">
        <v>222</v>
      </c>
      <c r="C185" s="5">
        <f>SUM(C179:C184)</f>
        <v>88332852</v>
      </c>
      <c r="D185" s="5">
        <f t="shared" si="10"/>
        <v>1395.2058150389266</v>
      </c>
      <c r="E185" s="5">
        <v>4800000</v>
      </c>
      <c r="F185" s="5">
        <f t="shared" si="11"/>
        <v>75.52466037504287</v>
      </c>
      <c r="G185" s="15">
        <f t="shared" si="12"/>
        <v>-1319.6811546638837</v>
      </c>
      <c r="H185" s="14">
        <f t="shared" si="13"/>
        <v>-0.94586844495560263</v>
      </c>
    </row>
    <row r="186" spans="1:8" x14ac:dyDescent="0.3">
      <c r="D186" s="4"/>
      <c r="F186" s="4"/>
      <c r="G186" s="11"/>
      <c r="H186" s="8"/>
    </row>
    <row r="187" spans="1:8" x14ac:dyDescent="0.3">
      <c r="A187" s="91" t="s">
        <v>592</v>
      </c>
      <c r="B187" s="91"/>
      <c r="C187" s="91"/>
      <c r="D187" s="91"/>
      <c r="E187" s="91"/>
      <c r="F187" s="91"/>
      <c r="G187" s="91"/>
      <c r="H187" s="91"/>
    </row>
    <row r="188" spans="1:8" x14ac:dyDescent="0.3">
      <c r="A188">
        <v>2500</v>
      </c>
      <c r="B188" t="s">
        <v>89</v>
      </c>
      <c r="C188" s="4">
        <v>0</v>
      </c>
      <c r="D188" s="4">
        <f t="shared" si="10"/>
        <v>0</v>
      </c>
      <c r="E188" s="4">
        <v>3420000</v>
      </c>
      <c r="F188" s="4">
        <f t="shared" si="11"/>
        <v>53.81132051721805</v>
      </c>
      <c r="G188" s="11">
        <f t="shared" si="12"/>
        <v>53.81132051721805</v>
      </c>
      <c r="H188" s="8" t="e">
        <f t="shared" si="13"/>
        <v>#DIV/0!</v>
      </c>
    </row>
    <row r="189" spans="1:8" x14ac:dyDescent="0.3">
      <c r="A189">
        <v>4100</v>
      </c>
      <c r="B189" t="s">
        <v>183</v>
      </c>
      <c r="C189" s="4">
        <v>0</v>
      </c>
      <c r="D189" s="4">
        <f t="shared" si="10"/>
        <v>0</v>
      </c>
      <c r="E189" s="4">
        <v>62000000</v>
      </c>
      <c r="F189" s="4">
        <f t="shared" si="11"/>
        <v>975.5268631776371</v>
      </c>
      <c r="G189" s="11">
        <f t="shared" si="12"/>
        <v>975.5268631776371</v>
      </c>
      <c r="H189" s="8" t="e">
        <f t="shared" si="13"/>
        <v>#DIV/0!</v>
      </c>
    </row>
    <row r="190" spans="1:8" x14ac:dyDescent="0.3">
      <c r="A190">
        <v>4500</v>
      </c>
      <c r="B190" s="4" t="s">
        <v>282</v>
      </c>
      <c r="C190" s="4">
        <v>0</v>
      </c>
      <c r="D190" s="4">
        <f t="shared" si="10"/>
        <v>0</v>
      </c>
      <c r="E190" s="4">
        <v>218000000</v>
      </c>
      <c r="F190" s="4">
        <f t="shared" si="11"/>
        <v>3430.0783253665304</v>
      </c>
      <c r="G190" s="11">
        <f t="shared" si="12"/>
        <v>3430.0783253665304</v>
      </c>
      <c r="H190" s="8" t="e">
        <f t="shared" si="13"/>
        <v>#DIV/0!</v>
      </c>
    </row>
    <row r="191" spans="1:8" x14ac:dyDescent="0.3">
      <c r="B191" t="s">
        <v>196</v>
      </c>
      <c r="C191" s="4">
        <v>0</v>
      </c>
      <c r="D191" s="4">
        <f t="shared" si="10"/>
        <v>0</v>
      </c>
      <c r="E191" s="4">
        <v>5000000</v>
      </c>
      <c r="F191" s="4">
        <f t="shared" si="11"/>
        <v>78.671521224002987</v>
      </c>
      <c r="G191" s="11">
        <f t="shared" ref="G191" si="14">F191-D191</f>
        <v>78.671521224002987</v>
      </c>
      <c r="H191" s="8" t="e">
        <f t="shared" ref="H191" si="15">G191/D191</f>
        <v>#DIV/0!</v>
      </c>
    </row>
    <row r="192" spans="1:8" x14ac:dyDescent="0.3">
      <c r="B192" s="1" t="s">
        <v>222</v>
      </c>
      <c r="C192" s="5">
        <v>0</v>
      </c>
      <c r="D192" s="28">
        <f t="shared" si="10"/>
        <v>0</v>
      </c>
      <c r="E192" s="28">
        <v>288420000</v>
      </c>
      <c r="F192" s="28">
        <f t="shared" si="11"/>
        <v>4538.0880302853884</v>
      </c>
      <c r="G192" s="29">
        <f t="shared" si="12"/>
        <v>4538.0880302853884</v>
      </c>
      <c r="H192" s="30" t="e">
        <f t="shared" si="13"/>
        <v>#DIV/0!</v>
      </c>
    </row>
    <row r="193" spans="1:8" x14ac:dyDescent="0.3">
      <c r="D193" s="4"/>
      <c r="F193" s="4"/>
      <c r="G193" s="11"/>
      <c r="H193" s="8"/>
    </row>
    <row r="194" spans="1:8" x14ac:dyDescent="0.3">
      <c r="A194" s="91" t="s">
        <v>594</v>
      </c>
      <c r="B194" s="91"/>
      <c r="C194" s="91"/>
      <c r="D194" s="91"/>
      <c r="E194" s="91"/>
      <c r="F194" s="91"/>
      <c r="G194" s="91"/>
      <c r="H194" s="91"/>
    </row>
    <row r="195" spans="1:8" x14ac:dyDescent="0.3">
      <c r="A195">
        <v>4100</v>
      </c>
      <c r="B195" t="s">
        <v>183</v>
      </c>
      <c r="C195" s="4">
        <v>6900000</v>
      </c>
      <c r="D195" s="4">
        <f t="shared" si="10"/>
        <v>108.98459526438242</v>
      </c>
      <c r="E195" s="28">
        <v>0</v>
      </c>
      <c r="F195" s="4">
        <f t="shared" si="11"/>
        <v>0</v>
      </c>
      <c r="G195" s="11">
        <f t="shared" si="12"/>
        <v>-108.98459526438242</v>
      </c>
      <c r="H195" s="8">
        <f t="shared" si="13"/>
        <v>-1</v>
      </c>
    </row>
    <row r="196" spans="1:8" x14ac:dyDescent="0.3">
      <c r="A196">
        <v>4300</v>
      </c>
      <c r="B196" s="4" t="s">
        <v>445</v>
      </c>
      <c r="C196" s="4">
        <v>8603581</v>
      </c>
      <c r="D196" s="4">
        <f t="shared" si="10"/>
        <v>135.89243378396094</v>
      </c>
      <c r="E196" s="28">
        <v>5000000</v>
      </c>
      <c r="F196" s="4">
        <f t="shared" si="11"/>
        <v>78.671521224002987</v>
      </c>
      <c r="G196" s="11">
        <f t="shared" si="12"/>
        <v>-57.220912559957952</v>
      </c>
      <c r="H196" s="8">
        <f t="shared" si="13"/>
        <v>-0.42107504418477493</v>
      </c>
    </row>
    <row r="197" spans="1:8" x14ac:dyDescent="0.3">
      <c r="A197">
        <v>4500</v>
      </c>
      <c r="B197" s="4" t="s">
        <v>282</v>
      </c>
      <c r="C197" s="4">
        <v>28740000</v>
      </c>
      <c r="D197" s="4">
        <f t="shared" si="10"/>
        <v>453.94453157947112</v>
      </c>
      <c r="E197" s="28">
        <v>2800000</v>
      </c>
      <c r="F197" s="4">
        <f t="shared" si="11"/>
        <v>44.056051885441676</v>
      </c>
      <c r="G197" s="11">
        <f t="shared" si="12"/>
        <v>-409.88847969402946</v>
      </c>
      <c r="H197" s="8">
        <f t="shared" si="13"/>
        <v>-0.9029483806487294</v>
      </c>
    </row>
    <row r="198" spans="1:8" x14ac:dyDescent="0.3">
      <c r="A198">
        <v>4600</v>
      </c>
      <c r="B198" t="s">
        <v>304</v>
      </c>
      <c r="C198" s="4">
        <v>1525000</v>
      </c>
      <c r="D198" s="4">
        <f t="shared" si="10"/>
        <v>24.087175040316403</v>
      </c>
      <c r="E198" s="28">
        <v>0</v>
      </c>
      <c r="F198" s="4">
        <f t="shared" si="11"/>
        <v>0</v>
      </c>
      <c r="G198" s="11">
        <f t="shared" si="12"/>
        <v>-24.087175040316403</v>
      </c>
      <c r="H198" s="8">
        <f t="shared" si="13"/>
        <v>-1</v>
      </c>
    </row>
    <row r="199" spans="1:8" x14ac:dyDescent="0.3">
      <c r="A199">
        <v>4700</v>
      </c>
      <c r="B199" t="s">
        <v>175</v>
      </c>
      <c r="C199" s="4">
        <v>9495168</v>
      </c>
      <c r="D199" s="4">
        <f t="shared" si="10"/>
        <v>149.97493354308921</v>
      </c>
      <c r="E199" s="28">
        <v>1828813</v>
      </c>
      <c r="F199" s="4">
        <f t="shared" si="11"/>
        <v>28.775100148846519</v>
      </c>
      <c r="G199" s="11">
        <f t="shared" si="12"/>
        <v>-121.19983339424269</v>
      </c>
      <c r="H199" s="8">
        <f t="shared" si="13"/>
        <v>-0.80813393632490482</v>
      </c>
    </row>
    <row r="200" spans="1:8" x14ac:dyDescent="0.3">
      <c r="B200" t="s">
        <v>196</v>
      </c>
      <c r="C200" s="4">
        <v>7800000</v>
      </c>
      <c r="D200" s="4">
        <f t="shared" si="10"/>
        <v>123.19997725538882</v>
      </c>
      <c r="E200" s="28">
        <v>0</v>
      </c>
      <c r="F200" s="4">
        <f t="shared" si="11"/>
        <v>0</v>
      </c>
      <c r="G200" s="11">
        <f t="shared" si="12"/>
        <v>-123.19997725538882</v>
      </c>
      <c r="H200" s="8">
        <f t="shared" si="13"/>
        <v>-1</v>
      </c>
    </row>
    <row r="201" spans="1:8" x14ac:dyDescent="0.3">
      <c r="B201" s="1" t="s">
        <v>222</v>
      </c>
      <c r="C201" s="5">
        <v>63063749</v>
      </c>
      <c r="D201" s="5">
        <f t="shared" ref="D201:D265" si="16">C201/$J$1</f>
        <v>996.08364646660891</v>
      </c>
      <c r="E201" s="5">
        <v>55938238</v>
      </c>
      <c r="F201" s="5">
        <f t="shared" ref="F201:F265" si="17">E201/$J$2</f>
        <v>880.14925561006612</v>
      </c>
      <c r="G201" s="15">
        <f t="shared" ref="G201:G260" si="18">F201-D201</f>
        <v>-115.93439085654279</v>
      </c>
      <c r="H201" s="14">
        <f t="shared" ref="H201:H260" si="19">G201/D201</f>
        <v>-0.1163902160905813</v>
      </c>
    </row>
    <row r="202" spans="1:8" x14ac:dyDescent="0.3">
      <c r="D202" s="4"/>
      <c r="F202" s="4"/>
      <c r="G202" s="11"/>
      <c r="H202" s="8"/>
    </row>
    <row r="203" spans="1:8" x14ac:dyDescent="0.3">
      <c r="A203" s="91" t="s">
        <v>596</v>
      </c>
      <c r="B203" s="91"/>
      <c r="C203" s="91"/>
      <c r="D203" s="91"/>
      <c r="E203" s="91"/>
      <c r="F203" s="91"/>
      <c r="G203" s="91"/>
      <c r="H203" s="91"/>
    </row>
    <row r="204" spans="1:8" x14ac:dyDescent="0.3">
      <c r="A204">
        <v>2600</v>
      </c>
      <c r="B204" t="s">
        <v>518</v>
      </c>
      <c r="C204" s="4">
        <v>374148</v>
      </c>
      <c r="D204" s="4">
        <f t="shared" si="16"/>
        <v>5.9096186013011813</v>
      </c>
      <c r="E204" s="4">
        <v>180000</v>
      </c>
      <c r="F204" s="4">
        <f t="shared" si="17"/>
        <v>2.8321747640641077</v>
      </c>
      <c r="G204" s="11">
        <f t="shared" si="18"/>
        <v>-3.0774438372370736</v>
      </c>
      <c r="H204" s="8">
        <f t="shared" si="19"/>
        <v>-0.520751683798931</v>
      </c>
    </row>
    <row r="205" spans="1:8" x14ac:dyDescent="0.3">
      <c r="A205">
        <v>4600</v>
      </c>
      <c r="B205" t="s">
        <v>304</v>
      </c>
      <c r="C205" s="4">
        <v>25000</v>
      </c>
      <c r="D205" s="4">
        <f t="shared" si="16"/>
        <v>0.39487172197240006</v>
      </c>
      <c r="E205" s="4">
        <v>25000</v>
      </c>
      <c r="F205" s="4">
        <f t="shared" si="17"/>
        <v>0.39335760612001497</v>
      </c>
      <c r="G205" s="11">
        <f t="shared" si="18"/>
        <v>-1.5141158523850895E-3</v>
      </c>
      <c r="H205" s="8">
        <f t="shared" si="19"/>
        <v>-3.8344499444579625E-3</v>
      </c>
    </row>
    <row r="206" spans="1:8" x14ac:dyDescent="0.3">
      <c r="A206">
        <v>4700</v>
      </c>
      <c r="B206" t="s">
        <v>175</v>
      </c>
      <c r="C206" s="4">
        <v>308442</v>
      </c>
      <c r="D206" s="4">
        <f t="shared" si="16"/>
        <v>4.8718009467444405</v>
      </c>
      <c r="E206" s="4">
        <v>285000</v>
      </c>
      <c r="F206" s="4">
        <f t="shared" si="17"/>
        <v>4.4842767097681708</v>
      </c>
      <c r="G206" s="11">
        <f t="shared" si="18"/>
        <v>-0.3875242369762697</v>
      </c>
      <c r="H206" s="8">
        <f t="shared" si="19"/>
        <v>-7.9544349453610386E-2</v>
      </c>
    </row>
    <row r="207" spans="1:8" x14ac:dyDescent="0.3">
      <c r="B207" t="s">
        <v>598</v>
      </c>
      <c r="C207" s="4">
        <v>310000</v>
      </c>
      <c r="D207" s="4">
        <f t="shared" si="16"/>
        <v>4.896409352457761</v>
      </c>
      <c r="E207" s="4">
        <v>310000</v>
      </c>
      <c r="F207" s="4">
        <f t="shared" si="17"/>
        <v>4.8776343158881854</v>
      </c>
      <c r="G207" s="11">
        <f t="shared" si="18"/>
        <v>-1.8775036569575576E-2</v>
      </c>
      <c r="H207" s="8">
        <f t="shared" si="19"/>
        <v>-3.834449944458058E-3</v>
      </c>
    </row>
    <row r="208" spans="1:8" x14ac:dyDescent="0.3">
      <c r="B208" s="1" t="s">
        <v>222</v>
      </c>
      <c r="C208" s="15">
        <f>SUM(C204:C207)</f>
        <v>1017590</v>
      </c>
      <c r="D208" s="5">
        <f t="shared" si="16"/>
        <v>16.072700622475782</v>
      </c>
      <c r="E208" s="15">
        <f>SUM(E204:E207)</f>
        <v>800000</v>
      </c>
      <c r="F208" s="5">
        <f t="shared" si="17"/>
        <v>12.587443395840479</v>
      </c>
      <c r="G208" s="15">
        <f t="shared" si="18"/>
        <v>-3.4852572266353032</v>
      </c>
      <c r="H208" s="14">
        <f t="shared" si="19"/>
        <v>-0.21684328654523563</v>
      </c>
    </row>
    <row r="209" spans="1:8" x14ac:dyDescent="0.3">
      <c r="D209" s="4"/>
      <c r="F209" s="4"/>
      <c r="G209" s="11"/>
      <c r="H209" s="8"/>
    </row>
    <row r="210" spans="1:8" x14ac:dyDescent="0.3">
      <c r="A210" s="91" t="s">
        <v>599</v>
      </c>
      <c r="B210" s="91"/>
      <c r="C210" s="91"/>
      <c r="D210" s="91"/>
      <c r="E210" s="91"/>
      <c r="F210" s="91"/>
      <c r="G210" s="91"/>
      <c r="H210" s="91"/>
    </row>
    <row r="211" spans="1:8" x14ac:dyDescent="0.3">
      <c r="A211">
        <v>4700</v>
      </c>
      <c r="B211" t="s">
        <v>175</v>
      </c>
      <c r="C211" s="4">
        <v>7664</v>
      </c>
      <c r="D211" s="4">
        <f t="shared" si="16"/>
        <v>0.12105187508785896</v>
      </c>
      <c r="E211" s="4">
        <v>0</v>
      </c>
      <c r="F211" s="4">
        <f t="shared" si="17"/>
        <v>0</v>
      </c>
      <c r="G211" s="11">
        <f t="shared" si="18"/>
        <v>-0.12105187508785896</v>
      </c>
      <c r="H211" s="8">
        <f t="shared" si="19"/>
        <v>-1</v>
      </c>
    </row>
    <row r="212" spans="1:8" x14ac:dyDescent="0.3">
      <c r="B212" s="1" t="s">
        <v>222</v>
      </c>
      <c r="C212" s="15">
        <f>C211</f>
        <v>7664</v>
      </c>
      <c r="D212" s="5">
        <f t="shared" si="16"/>
        <v>0.12105187508785896</v>
      </c>
      <c r="E212" s="5">
        <v>0</v>
      </c>
      <c r="F212" s="5">
        <f t="shared" si="17"/>
        <v>0</v>
      </c>
      <c r="G212" s="15">
        <f t="shared" si="18"/>
        <v>-0.12105187508785896</v>
      </c>
      <c r="H212" s="14">
        <f t="shared" si="19"/>
        <v>-1</v>
      </c>
    </row>
    <row r="213" spans="1:8" x14ac:dyDescent="0.3">
      <c r="D213" s="4"/>
      <c r="F213" s="4"/>
      <c r="G213" s="11"/>
      <c r="H213" s="8"/>
    </row>
    <row r="214" spans="1:8" x14ac:dyDescent="0.3">
      <c r="A214" s="91" t="s">
        <v>600</v>
      </c>
      <c r="B214" s="91"/>
      <c r="C214" s="91"/>
      <c r="D214" s="91"/>
      <c r="E214" s="91"/>
      <c r="F214" s="91"/>
      <c r="G214" s="91"/>
      <c r="H214" s="91"/>
    </row>
    <row r="215" spans="1:8" x14ac:dyDescent="0.3">
      <c r="A215">
        <v>4300</v>
      </c>
      <c r="B215" t="s">
        <v>445</v>
      </c>
      <c r="C215" s="4">
        <f>29+2155</f>
        <v>2184</v>
      </c>
      <c r="D215" s="4">
        <f t="shared" si="16"/>
        <v>3.4495993631508869E-2</v>
      </c>
      <c r="E215" s="4">
        <v>0</v>
      </c>
      <c r="F215" s="4">
        <f t="shared" si="17"/>
        <v>0</v>
      </c>
      <c r="G215" s="11">
        <f t="shared" si="18"/>
        <v>-3.4495993631508869E-2</v>
      </c>
      <c r="H215" s="8">
        <f t="shared" si="19"/>
        <v>-1</v>
      </c>
    </row>
    <row r="216" spans="1:8" x14ac:dyDescent="0.3">
      <c r="A216">
        <v>4700</v>
      </c>
      <c r="B216" t="s">
        <v>175</v>
      </c>
      <c r="C216" s="4">
        <f>12513+62396</f>
        <v>74909</v>
      </c>
      <c r="D216" s="4">
        <f t="shared" si="16"/>
        <v>1.1831778328492206</v>
      </c>
      <c r="E216" s="4">
        <v>0</v>
      </c>
      <c r="F216" s="4">
        <f t="shared" si="17"/>
        <v>0</v>
      </c>
      <c r="G216" s="11">
        <f t="shared" si="18"/>
        <v>-1.1831778328492206</v>
      </c>
      <c r="H216" s="8">
        <f t="shared" si="19"/>
        <v>-1</v>
      </c>
    </row>
    <row r="217" spans="1:8" x14ac:dyDescent="0.3">
      <c r="B217" s="5" t="s">
        <v>222</v>
      </c>
      <c r="C217" s="15">
        <f>SUM(C215:C216)</f>
        <v>77093</v>
      </c>
      <c r="D217" s="5">
        <f t="shared" si="16"/>
        <v>1.2176738264807294</v>
      </c>
      <c r="E217" s="5">
        <v>0</v>
      </c>
      <c r="F217" s="5">
        <f t="shared" si="17"/>
        <v>0</v>
      </c>
      <c r="G217" s="15">
        <f t="shared" si="18"/>
        <v>-1.2176738264807294</v>
      </c>
      <c r="H217" s="14">
        <f t="shared" si="19"/>
        <v>-1</v>
      </c>
    </row>
    <row r="218" spans="1:8" x14ac:dyDescent="0.3">
      <c r="D218" s="4"/>
      <c r="F218" s="4"/>
      <c r="G218" s="11"/>
      <c r="H218" s="8"/>
    </row>
    <row r="219" spans="1:8" x14ac:dyDescent="0.3">
      <c r="A219" s="91" t="s">
        <v>600</v>
      </c>
      <c r="B219" s="91"/>
      <c r="C219" s="91"/>
      <c r="D219" s="91"/>
      <c r="E219" s="91"/>
      <c r="F219" s="91"/>
      <c r="G219" s="91"/>
      <c r="H219" s="91"/>
    </row>
    <row r="220" spans="1:8" x14ac:dyDescent="0.3">
      <c r="A220">
        <v>4700</v>
      </c>
      <c r="B220" t="s">
        <v>175</v>
      </c>
      <c r="C220">
        <v>525</v>
      </c>
      <c r="D220" s="4">
        <f t="shared" si="16"/>
        <v>8.2923061614204006E-3</v>
      </c>
      <c r="E220" s="4">
        <v>0</v>
      </c>
      <c r="F220" s="4">
        <f t="shared" si="17"/>
        <v>0</v>
      </c>
      <c r="G220" s="11">
        <f t="shared" si="18"/>
        <v>-8.2923061614204006E-3</v>
      </c>
      <c r="H220" s="8">
        <f t="shared" si="19"/>
        <v>-1</v>
      </c>
    </row>
    <row r="221" spans="1:8" x14ac:dyDescent="0.3">
      <c r="B221" s="1" t="s">
        <v>222</v>
      </c>
      <c r="C221" s="1">
        <f>SUM(C220)</f>
        <v>525</v>
      </c>
      <c r="D221" s="5">
        <f t="shared" si="16"/>
        <v>8.2923061614204006E-3</v>
      </c>
      <c r="E221" s="15">
        <f>E220</f>
        <v>0</v>
      </c>
      <c r="F221" s="5">
        <f t="shared" si="17"/>
        <v>0</v>
      </c>
      <c r="G221" s="15">
        <f t="shared" si="18"/>
        <v>-8.2923061614204006E-3</v>
      </c>
      <c r="H221" s="14">
        <f t="shared" si="19"/>
        <v>-1</v>
      </c>
    </row>
    <row r="222" spans="1:8" x14ac:dyDescent="0.3">
      <c r="D222" s="4"/>
      <c r="F222" s="4"/>
      <c r="G222" s="11"/>
      <c r="H222" s="8"/>
    </row>
    <row r="223" spans="1:8" x14ac:dyDescent="0.3">
      <c r="A223" s="91" t="s">
        <v>601</v>
      </c>
      <c r="B223" s="91"/>
      <c r="C223" s="91"/>
      <c r="D223" s="91"/>
      <c r="E223" s="91"/>
      <c r="F223" s="91"/>
      <c r="G223" s="91"/>
      <c r="H223" s="91"/>
    </row>
    <row r="224" spans="1:8" x14ac:dyDescent="0.3">
      <c r="A224">
        <v>2500</v>
      </c>
      <c r="B224" t="s">
        <v>89</v>
      </c>
      <c r="C224" s="4">
        <v>37593</v>
      </c>
      <c r="D224" s="4">
        <f t="shared" si="16"/>
        <v>0.59377650576433738</v>
      </c>
      <c r="E224" s="4">
        <v>0</v>
      </c>
      <c r="F224" s="4">
        <f t="shared" si="17"/>
        <v>0</v>
      </c>
      <c r="G224" s="11">
        <f t="shared" si="18"/>
        <v>-0.59377650576433738</v>
      </c>
      <c r="H224" s="8">
        <f t="shared" si="19"/>
        <v>-1</v>
      </c>
    </row>
    <row r="225" spans="1:8" x14ac:dyDescent="0.3">
      <c r="A225">
        <v>4300</v>
      </c>
      <c r="B225" t="s">
        <v>445</v>
      </c>
      <c r="C225" s="4">
        <v>31256</v>
      </c>
      <c r="D225" s="4">
        <f t="shared" si="16"/>
        <v>0.49368442167877347</v>
      </c>
      <c r="E225" s="4">
        <v>0</v>
      </c>
      <c r="F225" s="4">
        <f t="shared" si="17"/>
        <v>0</v>
      </c>
      <c r="G225" s="11">
        <f t="shared" si="18"/>
        <v>-0.49368442167877347</v>
      </c>
      <c r="H225" s="8">
        <f t="shared" si="19"/>
        <v>-1</v>
      </c>
    </row>
    <row r="226" spans="1:8" x14ac:dyDescent="0.3">
      <c r="A226">
        <v>4700</v>
      </c>
      <c r="B226" t="s">
        <v>175</v>
      </c>
      <c r="C226" s="4">
        <v>423412</v>
      </c>
      <c r="D226" s="4">
        <f t="shared" si="16"/>
        <v>6.6877370217511141</v>
      </c>
      <c r="E226" s="4">
        <v>0</v>
      </c>
      <c r="F226" s="4">
        <f t="shared" si="17"/>
        <v>0</v>
      </c>
      <c r="G226" s="11">
        <f t="shared" si="18"/>
        <v>-6.6877370217511141</v>
      </c>
      <c r="H226" s="8">
        <f t="shared" si="19"/>
        <v>-1</v>
      </c>
    </row>
    <row r="227" spans="1:8" x14ac:dyDescent="0.3">
      <c r="B227" s="1" t="s">
        <v>222</v>
      </c>
      <c r="C227" s="15">
        <f>SUM(C224:C226)</f>
        <v>492261</v>
      </c>
      <c r="D227" s="5">
        <f t="shared" si="16"/>
        <v>7.7751979491942249</v>
      </c>
      <c r="E227" s="5">
        <v>0</v>
      </c>
      <c r="F227" s="5">
        <f t="shared" si="17"/>
        <v>0</v>
      </c>
      <c r="G227" s="15">
        <f t="shared" si="18"/>
        <v>-7.7751979491942249</v>
      </c>
      <c r="H227" s="14">
        <f t="shared" si="19"/>
        <v>-1</v>
      </c>
    </row>
    <row r="228" spans="1:8" x14ac:dyDescent="0.3">
      <c r="D228" s="4"/>
      <c r="F228" s="4"/>
      <c r="G228" s="11"/>
      <c r="H228" s="8"/>
    </row>
    <row r="229" spans="1:8" x14ac:dyDescent="0.3">
      <c r="A229" s="91" t="s">
        <v>602</v>
      </c>
      <c r="B229" s="91"/>
      <c r="C229" s="91"/>
      <c r="D229" s="91"/>
      <c r="E229" s="91"/>
      <c r="F229" s="91"/>
      <c r="G229" s="91"/>
      <c r="H229" s="91"/>
    </row>
    <row r="230" spans="1:8" x14ac:dyDescent="0.3">
      <c r="A230">
        <v>2500</v>
      </c>
      <c r="B230" t="s">
        <v>89</v>
      </c>
      <c r="C230" s="4">
        <v>112350</v>
      </c>
      <c r="D230" s="4">
        <f t="shared" si="16"/>
        <v>1.7745535185439658</v>
      </c>
      <c r="E230" s="4">
        <v>178843</v>
      </c>
      <c r="F230" s="4">
        <f t="shared" si="17"/>
        <v>2.8139701740528733</v>
      </c>
      <c r="G230" s="11">
        <f t="shared" si="18"/>
        <v>1.0394166555089075</v>
      </c>
      <c r="H230" s="8">
        <f t="shared" si="19"/>
        <v>0.58573418307595282</v>
      </c>
    </row>
    <row r="231" spans="1:8" x14ac:dyDescent="0.3">
      <c r="A231">
        <v>4100</v>
      </c>
      <c r="B231" t="s">
        <v>183</v>
      </c>
      <c r="C231" s="4">
        <v>0</v>
      </c>
      <c r="D231" s="4">
        <f t="shared" si="16"/>
        <v>0</v>
      </c>
      <c r="E231" s="4">
        <v>2300000</v>
      </c>
      <c r="F231" s="4">
        <f t="shared" si="17"/>
        <v>36.188899763041377</v>
      </c>
      <c r="G231" s="11">
        <f t="shared" si="18"/>
        <v>36.188899763041377</v>
      </c>
      <c r="H231" s="8" t="e">
        <f t="shared" si="19"/>
        <v>#DIV/0!</v>
      </c>
    </row>
    <row r="232" spans="1:8" x14ac:dyDescent="0.3">
      <c r="A232">
        <v>4300</v>
      </c>
      <c r="B232" t="s">
        <v>445</v>
      </c>
      <c r="C232" s="4">
        <v>2467310</v>
      </c>
      <c r="D232" s="4">
        <f t="shared" si="16"/>
        <v>38.970837933588896</v>
      </c>
      <c r="E232" s="4">
        <v>1386807</v>
      </c>
      <c r="F232" s="4">
        <f t="shared" si="17"/>
        <v>21.820443266819183</v>
      </c>
      <c r="G232" s="11">
        <f t="shared" si="18"/>
        <v>-17.150394666769714</v>
      </c>
      <c r="H232" s="8">
        <f t="shared" si="19"/>
        <v>-0.44008277923087252</v>
      </c>
    </row>
    <row r="233" spans="1:8" x14ac:dyDescent="0.3">
      <c r="A233">
        <v>4600</v>
      </c>
      <c r="B233" t="s">
        <v>302</v>
      </c>
      <c r="C233" s="4">
        <v>691694</v>
      </c>
      <c r="D233" s="4">
        <f t="shared" si="16"/>
        <v>10.925216034319092</v>
      </c>
      <c r="E233" s="4">
        <v>264000</v>
      </c>
      <c r="F233" s="4">
        <f t="shared" si="17"/>
        <v>4.1538563206273578</v>
      </c>
      <c r="G233" s="11">
        <f t="shared" si="18"/>
        <v>-6.7713597136917345</v>
      </c>
      <c r="H233" s="8">
        <f t="shared" si="19"/>
        <v>-0.61979183683151351</v>
      </c>
    </row>
    <row r="234" spans="1:8" x14ac:dyDescent="0.3">
      <c r="A234">
        <v>4700</v>
      </c>
      <c r="B234" t="s">
        <v>175</v>
      </c>
      <c r="C234" s="4">
        <v>2333251</v>
      </c>
      <c r="D234" s="4">
        <f t="shared" si="16"/>
        <v>36.853393606552977</v>
      </c>
      <c r="E234" s="4">
        <v>1800230</v>
      </c>
      <c r="F234" s="4">
        <f t="shared" si="17"/>
        <v>28.325366530617384</v>
      </c>
      <c r="G234" s="11">
        <f t="shared" si="18"/>
        <v>-8.5280270759355936</v>
      </c>
      <c r="H234" s="8">
        <f t="shared" si="19"/>
        <v>-0.23140411889827175</v>
      </c>
    </row>
    <row r="235" spans="1:8" x14ac:dyDescent="0.3">
      <c r="A235">
        <v>910</v>
      </c>
      <c r="B235" t="s">
        <v>375</v>
      </c>
      <c r="C235" s="4">
        <v>2204352</v>
      </c>
      <c r="D235" s="4">
        <f t="shared" si="16"/>
        <v>34.817450802932164</v>
      </c>
      <c r="E235" s="4">
        <v>2001442</v>
      </c>
      <c r="F235" s="4">
        <f t="shared" si="17"/>
        <v>31.4912973563222</v>
      </c>
      <c r="G235" s="11">
        <f t="shared" si="18"/>
        <v>-3.3261534466099647</v>
      </c>
      <c r="H235" s="8">
        <f t="shared" si="19"/>
        <v>-9.5531216958877743E-2</v>
      </c>
    </row>
    <row r="236" spans="1:8" x14ac:dyDescent="0.3">
      <c r="B236" t="s">
        <v>604</v>
      </c>
      <c r="C236" s="4">
        <v>4484404</v>
      </c>
      <c r="D236" s="4">
        <f t="shared" si="16"/>
        <v>70.830573179996748</v>
      </c>
      <c r="E236" s="4">
        <v>7183135</v>
      </c>
      <c r="F236" s="4">
        <f t="shared" si="17"/>
        <v>113.02163152147575</v>
      </c>
      <c r="G236" s="11">
        <f t="shared" si="18"/>
        <v>42.191058341479007</v>
      </c>
      <c r="H236" s="8">
        <f t="shared" si="19"/>
        <v>0.59566168177492851</v>
      </c>
    </row>
    <row r="237" spans="1:8" x14ac:dyDescent="0.3">
      <c r="B237" t="s">
        <v>222</v>
      </c>
      <c r="C237" s="15">
        <f>SUM(C230:C236)</f>
        <v>12293361</v>
      </c>
      <c r="D237" s="5">
        <f t="shared" si="16"/>
        <v>194.17202507593385</v>
      </c>
      <c r="E237" s="15">
        <f>SUM(E230:E236)</f>
        <v>15114457</v>
      </c>
      <c r="F237" s="5">
        <f t="shared" si="17"/>
        <v>237.81546493295613</v>
      </c>
      <c r="G237" s="15">
        <f t="shared" si="18"/>
        <v>43.643439857022287</v>
      </c>
      <c r="H237" s="14">
        <f t="shared" si="19"/>
        <v>0.22476687792669861</v>
      </c>
    </row>
    <row r="238" spans="1:8" x14ac:dyDescent="0.3">
      <c r="D238" s="4"/>
      <c r="F238" s="4"/>
      <c r="G238" s="11"/>
      <c r="H238" s="8"/>
    </row>
    <row r="239" spans="1:8" x14ac:dyDescent="0.3">
      <c r="A239" s="91" t="s">
        <v>605</v>
      </c>
      <c r="B239" s="91"/>
      <c r="C239" s="91"/>
      <c r="D239" s="91"/>
      <c r="E239" s="91"/>
      <c r="F239" s="91"/>
      <c r="G239" s="91"/>
      <c r="H239" s="91"/>
    </row>
    <row r="240" spans="1:8" x14ac:dyDescent="0.3">
      <c r="A240">
        <v>2500</v>
      </c>
      <c r="B240" s="2" t="s">
        <v>89</v>
      </c>
      <c r="C240" s="28">
        <v>347778</v>
      </c>
      <c r="D240" s="28">
        <f t="shared" si="16"/>
        <v>5.4931079089646939</v>
      </c>
      <c r="E240" s="28">
        <v>0</v>
      </c>
      <c r="F240" s="28">
        <f t="shared" si="17"/>
        <v>0</v>
      </c>
      <c r="G240" s="29">
        <f t="shared" si="18"/>
        <v>-5.4931079089646939</v>
      </c>
      <c r="H240" s="30">
        <f t="shared" si="19"/>
        <v>-1</v>
      </c>
    </row>
    <row r="241" spans="1:8" x14ac:dyDescent="0.3">
      <c r="A241">
        <v>4300</v>
      </c>
      <c r="B241" t="s">
        <v>445</v>
      </c>
      <c r="C241" s="4">
        <v>432655</v>
      </c>
      <c r="D241" s="4">
        <f t="shared" si="16"/>
        <v>6.8337289947987498</v>
      </c>
      <c r="E241" s="28">
        <v>0</v>
      </c>
      <c r="F241" s="4">
        <f t="shared" si="17"/>
        <v>0</v>
      </c>
      <c r="G241" s="11">
        <f t="shared" si="18"/>
        <v>-6.8337289947987498</v>
      </c>
      <c r="H241" s="8">
        <f t="shared" si="19"/>
        <v>-1</v>
      </c>
    </row>
    <row r="242" spans="1:8" x14ac:dyDescent="0.3">
      <c r="A242">
        <v>4600</v>
      </c>
      <c r="B242" t="s">
        <v>302</v>
      </c>
      <c r="C242" s="4">
        <v>707500</v>
      </c>
      <c r="D242" s="4">
        <f t="shared" si="16"/>
        <v>11.174869731818921</v>
      </c>
      <c r="E242" s="28">
        <v>0</v>
      </c>
      <c r="F242" s="4">
        <f t="shared" si="17"/>
        <v>0</v>
      </c>
      <c r="G242" s="11">
        <f t="shared" si="18"/>
        <v>-11.174869731818921</v>
      </c>
      <c r="H242" s="8">
        <f t="shared" si="19"/>
        <v>-1</v>
      </c>
    </row>
    <row r="243" spans="1:8" x14ac:dyDescent="0.3">
      <c r="A243">
        <v>4700</v>
      </c>
      <c r="B243" t="s">
        <v>175</v>
      </c>
      <c r="C243" s="4">
        <v>5680408</v>
      </c>
      <c r="D243" s="4">
        <f t="shared" si="16"/>
        <v>89.721299538631882</v>
      </c>
      <c r="E243" s="28">
        <v>0</v>
      </c>
      <c r="F243" s="4">
        <f t="shared" si="17"/>
        <v>0</v>
      </c>
      <c r="G243" s="11">
        <f t="shared" si="18"/>
        <v>-89.721299538631882</v>
      </c>
      <c r="H243" s="8">
        <f t="shared" si="19"/>
        <v>-1</v>
      </c>
    </row>
    <row r="244" spans="1:8" x14ac:dyDescent="0.3">
      <c r="B244" s="1" t="s">
        <v>222</v>
      </c>
      <c r="C244" s="15">
        <f>SUM(C240:C243)</f>
        <v>7168341</v>
      </c>
      <c r="D244" s="5">
        <f t="shared" si="16"/>
        <v>113.22300617421425</v>
      </c>
      <c r="E244" s="5">
        <v>0</v>
      </c>
      <c r="F244" s="5">
        <f t="shared" si="17"/>
        <v>0</v>
      </c>
      <c r="G244" s="15">
        <f t="shared" si="18"/>
        <v>-113.22300617421425</v>
      </c>
      <c r="H244" s="14">
        <f t="shared" si="19"/>
        <v>-1</v>
      </c>
    </row>
    <row r="245" spans="1:8" x14ac:dyDescent="0.3">
      <c r="D245" s="4"/>
      <c r="F245" s="4"/>
      <c r="G245" s="11"/>
      <c r="H245" s="8"/>
    </row>
    <row r="246" spans="1:8" x14ac:dyDescent="0.3">
      <c r="A246" s="91" t="s">
        <v>606</v>
      </c>
      <c r="B246" s="91"/>
      <c r="C246" s="91"/>
      <c r="D246" s="91"/>
      <c r="E246" s="91"/>
      <c r="F246" s="91"/>
      <c r="G246" s="91"/>
      <c r="H246" s="91"/>
    </row>
    <row r="247" spans="1:8" x14ac:dyDescent="0.3">
      <c r="A247">
        <v>2500</v>
      </c>
      <c r="B247" t="s">
        <v>89</v>
      </c>
      <c r="C247" s="4">
        <v>943341</v>
      </c>
      <c r="D247" s="4">
        <f t="shared" si="16"/>
        <v>14.899947403086633</v>
      </c>
      <c r="E247" s="4">
        <v>0</v>
      </c>
      <c r="F247" s="4">
        <f t="shared" si="17"/>
        <v>0</v>
      </c>
      <c r="G247" s="11">
        <f t="shared" si="18"/>
        <v>-14.899947403086633</v>
      </c>
      <c r="H247" s="8">
        <f t="shared" si="19"/>
        <v>-1</v>
      </c>
    </row>
    <row r="248" spans="1:8" x14ac:dyDescent="0.3">
      <c r="A248">
        <v>4100</v>
      </c>
      <c r="B248" t="s">
        <v>183</v>
      </c>
      <c r="C248" s="4">
        <v>31135</v>
      </c>
      <c r="D248" s="4">
        <f t="shared" si="16"/>
        <v>0.49177324254442706</v>
      </c>
      <c r="E248" s="4">
        <v>0</v>
      </c>
      <c r="F248" s="4">
        <f t="shared" si="17"/>
        <v>0</v>
      </c>
      <c r="G248" s="11">
        <f t="shared" si="18"/>
        <v>-0.49177324254442706</v>
      </c>
      <c r="H248" s="8">
        <f t="shared" si="19"/>
        <v>-1</v>
      </c>
    </row>
    <row r="249" spans="1:8" x14ac:dyDescent="0.3">
      <c r="A249">
        <v>4300</v>
      </c>
      <c r="B249" t="s">
        <v>445</v>
      </c>
      <c r="C249" s="4">
        <v>2854034</v>
      </c>
      <c r="D249" s="4">
        <f t="shared" si="16"/>
        <v>45.079092805911074</v>
      </c>
      <c r="E249" s="4">
        <v>0</v>
      </c>
      <c r="F249" s="4">
        <f t="shared" si="17"/>
        <v>0</v>
      </c>
      <c r="G249" s="11">
        <f t="shared" si="18"/>
        <v>-45.079092805911074</v>
      </c>
      <c r="H249" s="8">
        <f t="shared" si="19"/>
        <v>-1</v>
      </c>
    </row>
    <row r="250" spans="1:8" x14ac:dyDescent="0.3">
      <c r="A250">
        <v>4500</v>
      </c>
      <c r="B250" t="s">
        <v>282</v>
      </c>
      <c r="C250" s="4">
        <v>1927763</v>
      </c>
      <c r="D250" s="4">
        <f t="shared" si="16"/>
        <v>30.448763814587195</v>
      </c>
      <c r="E250" s="4">
        <v>0</v>
      </c>
      <c r="F250" s="4">
        <f t="shared" si="17"/>
        <v>0</v>
      </c>
      <c r="G250" s="11">
        <f t="shared" si="18"/>
        <v>-30.448763814587195</v>
      </c>
      <c r="H250" s="8">
        <f t="shared" si="19"/>
        <v>-1</v>
      </c>
    </row>
    <row r="251" spans="1:8" x14ac:dyDescent="0.3">
      <c r="B251" s="1" t="s">
        <v>222</v>
      </c>
      <c r="C251" s="15">
        <f>SUM(C247:C250)</f>
        <v>5756273</v>
      </c>
      <c r="D251" s="5">
        <f t="shared" si="16"/>
        <v>90.919577266129323</v>
      </c>
      <c r="E251" s="15">
        <f>SUM(E247:E250)</f>
        <v>0</v>
      </c>
      <c r="F251" s="5">
        <f t="shared" si="17"/>
        <v>0</v>
      </c>
      <c r="G251" s="15">
        <f t="shared" si="18"/>
        <v>-90.919577266129323</v>
      </c>
      <c r="H251" s="14">
        <f t="shared" si="19"/>
        <v>-1</v>
      </c>
    </row>
    <row r="252" spans="1:8" x14ac:dyDescent="0.3">
      <c r="D252" s="4"/>
      <c r="F252" s="4"/>
      <c r="G252" s="11"/>
      <c r="H252" s="8"/>
    </row>
    <row r="253" spans="1:8" x14ac:dyDescent="0.3">
      <c r="A253" s="91" t="s">
        <v>607</v>
      </c>
      <c r="B253" s="91"/>
      <c r="C253" s="91"/>
      <c r="D253" s="91"/>
      <c r="E253" s="91"/>
      <c r="F253" s="91"/>
      <c r="G253" s="91"/>
      <c r="H253" s="91"/>
    </row>
    <row r="254" spans="1:8" x14ac:dyDescent="0.3">
      <c r="A254" s="2">
        <v>2500</v>
      </c>
      <c r="B254" t="s">
        <v>89</v>
      </c>
      <c r="C254" s="4">
        <v>2329676</v>
      </c>
      <c r="D254" s="4">
        <f t="shared" si="16"/>
        <v>36.796926950310926</v>
      </c>
      <c r="E254" s="4">
        <v>1079059</v>
      </c>
      <c r="F254" s="4">
        <f t="shared" si="17"/>
        <v>16.978242604090291</v>
      </c>
      <c r="G254" s="11">
        <f t="shared" si="18"/>
        <v>-19.818684346220635</v>
      </c>
      <c r="H254" s="8">
        <f t="shared" si="19"/>
        <v>-0.53859618149588906</v>
      </c>
    </row>
    <row r="255" spans="1:8" x14ac:dyDescent="0.3">
      <c r="A255">
        <v>4100</v>
      </c>
      <c r="B255" t="s">
        <v>183</v>
      </c>
      <c r="C255" s="4">
        <v>2100000</v>
      </c>
      <c r="D255" s="4">
        <f t="shared" si="16"/>
        <v>33.169224645681602</v>
      </c>
      <c r="E255" s="4">
        <v>0</v>
      </c>
      <c r="F255" s="4">
        <f t="shared" si="17"/>
        <v>0</v>
      </c>
      <c r="G255" s="11">
        <f t="shared" si="18"/>
        <v>-33.169224645681602</v>
      </c>
      <c r="H255" s="8">
        <f t="shared" si="19"/>
        <v>-1</v>
      </c>
    </row>
    <row r="256" spans="1:8" x14ac:dyDescent="0.3">
      <c r="A256">
        <v>4200</v>
      </c>
      <c r="B256" t="s">
        <v>445</v>
      </c>
      <c r="C256" s="4">
        <v>12220414</v>
      </c>
      <c r="D256" s="4">
        <f t="shared" si="16"/>
        <v>193.01983677582501</v>
      </c>
      <c r="E256" s="4">
        <v>100000</v>
      </c>
      <c r="F256" s="4">
        <f t="shared" si="17"/>
        <v>1.5734304244800599</v>
      </c>
      <c r="G256" s="11">
        <f t="shared" si="18"/>
        <v>-191.44640635134496</v>
      </c>
      <c r="H256" s="8">
        <f t="shared" si="19"/>
        <v>-0.99184834859068161</v>
      </c>
    </row>
    <row r="257" spans="1:8" x14ac:dyDescent="0.3">
      <c r="A257">
        <v>4600</v>
      </c>
      <c r="B257" t="s">
        <v>302</v>
      </c>
      <c r="C257" s="4">
        <v>2958409</v>
      </c>
      <c r="D257" s="4">
        <f t="shared" si="16"/>
        <v>46.727682245145843</v>
      </c>
      <c r="E257" s="4">
        <v>100000</v>
      </c>
      <c r="F257" s="4">
        <f t="shared" si="17"/>
        <v>1.5734304244800599</v>
      </c>
      <c r="G257" s="11">
        <f t="shared" si="18"/>
        <v>-45.154251820665785</v>
      </c>
      <c r="H257" s="8">
        <f t="shared" si="19"/>
        <v>-0.96632765956108368</v>
      </c>
    </row>
    <row r="258" spans="1:8" x14ac:dyDescent="0.3">
      <c r="A258">
        <v>4700</v>
      </c>
      <c r="B258" t="s">
        <v>175</v>
      </c>
      <c r="C258" s="4">
        <v>11730305</v>
      </c>
      <c r="D258" s="4">
        <f t="shared" si="16"/>
        <v>185.27862938445818</v>
      </c>
      <c r="E258" s="4">
        <v>720941</v>
      </c>
      <c r="F258" s="4">
        <f t="shared" si="17"/>
        <v>11.343505036550788</v>
      </c>
      <c r="G258" s="11">
        <f t="shared" si="18"/>
        <v>-173.93512434790739</v>
      </c>
      <c r="H258" s="8">
        <f t="shared" si="19"/>
        <v>-0.9387759663689399</v>
      </c>
    </row>
    <row r="259" spans="1:8" x14ac:dyDescent="0.3">
      <c r="B259" t="s">
        <v>196</v>
      </c>
      <c r="C259" s="4">
        <v>2000</v>
      </c>
      <c r="D259" s="4">
        <f t="shared" si="16"/>
        <v>3.1589737757792002E-2</v>
      </c>
      <c r="E259" s="4">
        <v>0</v>
      </c>
      <c r="F259" s="4">
        <f t="shared" si="17"/>
        <v>0</v>
      </c>
      <c r="G259" s="11">
        <f t="shared" si="18"/>
        <v>-3.1589737757792002E-2</v>
      </c>
      <c r="H259" s="8">
        <f t="shared" si="19"/>
        <v>-1</v>
      </c>
    </row>
    <row r="260" spans="1:8" x14ac:dyDescent="0.3">
      <c r="B260" s="1" t="s">
        <v>222</v>
      </c>
      <c r="C260" s="15">
        <f>SUM(C254:C259)</f>
        <v>31340804</v>
      </c>
      <c r="D260" s="5">
        <f t="shared" si="16"/>
        <v>495.02388973917937</v>
      </c>
      <c r="E260" s="15">
        <f>SUM(E254:E259)</f>
        <v>2000000</v>
      </c>
      <c r="F260" s="5">
        <f t="shared" si="17"/>
        <v>31.468608489601198</v>
      </c>
      <c r="G260" s="15">
        <f t="shared" si="18"/>
        <v>-463.55528124957817</v>
      </c>
      <c r="H260" s="8">
        <f t="shared" si="19"/>
        <v>-0.93643012157214967</v>
      </c>
    </row>
    <row r="261" spans="1:8" x14ac:dyDescent="0.3">
      <c r="D261" s="4"/>
      <c r="F261" s="4"/>
      <c r="G261" s="11"/>
      <c r="H261" s="8"/>
    </row>
    <row r="262" spans="1:8" x14ac:dyDescent="0.3">
      <c r="A262" s="91" t="s">
        <v>608</v>
      </c>
      <c r="B262" s="91"/>
      <c r="C262" s="91"/>
      <c r="D262" s="91"/>
      <c r="E262" s="91"/>
      <c r="F262" s="91"/>
      <c r="G262" s="91"/>
      <c r="H262" s="91"/>
    </row>
    <row r="263" spans="1:8" x14ac:dyDescent="0.3">
      <c r="A263">
        <v>2500</v>
      </c>
      <c r="B263" t="s">
        <v>89</v>
      </c>
      <c r="C263" s="4">
        <v>587600</v>
      </c>
      <c r="D263" s="4">
        <f t="shared" si="16"/>
        <v>9.2810649532392908</v>
      </c>
      <c r="E263" s="4">
        <v>0</v>
      </c>
      <c r="F263" s="4">
        <f t="shared" si="17"/>
        <v>0</v>
      </c>
      <c r="G263" s="11">
        <f t="shared" ref="G263:G301" si="20">F263-D263</f>
        <v>-9.2810649532392908</v>
      </c>
      <c r="H263" s="8">
        <f t="shared" ref="H263:H301" si="21">G263/D263</f>
        <v>-1</v>
      </c>
    </row>
    <row r="264" spans="1:8" x14ac:dyDescent="0.3">
      <c r="A264">
        <v>4100</v>
      </c>
      <c r="B264" t="s">
        <v>183</v>
      </c>
      <c r="C264" s="4">
        <v>4110043</v>
      </c>
      <c r="D264" s="4">
        <f t="shared" si="16"/>
        <v>64.917590271624363</v>
      </c>
      <c r="E264" s="4">
        <v>0</v>
      </c>
      <c r="F264" s="4">
        <f t="shared" si="17"/>
        <v>0</v>
      </c>
      <c r="G264" s="11">
        <f t="shared" si="20"/>
        <v>-64.917590271624363</v>
      </c>
      <c r="H264" s="8">
        <f t="shared" si="21"/>
        <v>-1</v>
      </c>
    </row>
    <row r="265" spans="1:8" x14ac:dyDescent="0.3">
      <c r="A265">
        <v>4300</v>
      </c>
      <c r="B265" t="s">
        <v>445</v>
      </c>
      <c r="C265" s="4">
        <v>4831969</v>
      </c>
      <c r="D265" s="4">
        <f t="shared" si="16"/>
        <v>76.320316781890241</v>
      </c>
      <c r="E265" s="4">
        <v>0</v>
      </c>
      <c r="F265" s="4">
        <f t="shared" si="17"/>
        <v>0</v>
      </c>
      <c r="G265" s="11">
        <f t="shared" ref="G265" si="22">F265-D265</f>
        <v>-76.320316781890241</v>
      </c>
      <c r="H265" s="8">
        <f t="shared" ref="H265" si="23">G265/D265</f>
        <v>-1</v>
      </c>
    </row>
    <row r="266" spans="1:8" x14ac:dyDescent="0.3">
      <c r="A266">
        <v>4500</v>
      </c>
      <c r="B266" t="s">
        <v>282</v>
      </c>
      <c r="C266" s="4">
        <v>433724</v>
      </c>
      <c r="D266" s="4">
        <f t="shared" ref="D266:D310" si="24">C266/$J$1</f>
        <v>6.8506137096302897</v>
      </c>
      <c r="E266" s="4">
        <v>0</v>
      </c>
      <c r="F266" s="4">
        <f t="shared" ref="F266:F310" si="25">E266/$J$2</f>
        <v>0</v>
      </c>
      <c r="G266" s="11">
        <f t="shared" si="20"/>
        <v>-6.8506137096302897</v>
      </c>
      <c r="H266" s="8">
        <f t="shared" si="21"/>
        <v>-1</v>
      </c>
    </row>
    <row r="267" spans="1:8" x14ac:dyDescent="0.3">
      <c r="A267">
        <v>4400</v>
      </c>
      <c r="B267" t="s">
        <v>304</v>
      </c>
      <c r="C267" s="4">
        <v>220000</v>
      </c>
      <c r="D267" s="4">
        <f t="shared" si="24"/>
        <v>3.4748711533571206</v>
      </c>
      <c r="E267" s="4">
        <v>0</v>
      </c>
      <c r="F267" s="4">
        <f t="shared" si="25"/>
        <v>0</v>
      </c>
      <c r="G267" s="11">
        <f t="shared" si="20"/>
        <v>-3.4748711533571206</v>
      </c>
      <c r="H267" s="8">
        <f t="shared" si="21"/>
        <v>-1</v>
      </c>
    </row>
    <row r="268" spans="1:8" x14ac:dyDescent="0.3">
      <c r="A268">
        <v>4700</v>
      </c>
      <c r="B268" t="s">
        <v>215</v>
      </c>
      <c r="C268" s="4">
        <v>3747320</v>
      </c>
      <c r="D268" s="4">
        <f t="shared" si="24"/>
        <v>59.188428047264566</v>
      </c>
      <c r="E268" s="4">
        <v>0</v>
      </c>
      <c r="F268" s="4">
        <f t="shared" si="25"/>
        <v>0</v>
      </c>
      <c r="G268" s="11">
        <f t="shared" si="20"/>
        <v>-59.188428047264566</v>
      </c>
      <c r="H268" s="8">
        <f t="shared" si="21"/>
        <v>-1</v>
      </c>
    </row>
    <row r="269" spans="1:8" x14ac:dyDescent="0.3">
      <c r="A269" s="1"/>
      <c r="B269" s="1" t="s">
        <v>222</v>
      </c>
      <c r="C269" s="15">
        <f>SUM(C263:C268)</f>
        <v>13930656</v>
      </c>
      <c r="D269" s="5">
        <f t="shared" si="24"/>
        <v>220.03288491700587</v>
      </c>
      <c r="E269" s="1"/>
      <c r="F269" s="5">
        <f t="shared" si="25"/>
        <v>0</v>
      </c>
      <c r="G269" s="15">
        <f t="shared" si="20"/>
        <v>-220.03288491700587</v>
      </c>
      <c r="H269" s="14">
        <f t="shared" si="21"/>
        <v>-1</v>
      </c>
    </row>
    <row r="270" spans="1:8" x14ac:dyDescent="0.3">
      <c r="D270" s="4"/>
      <c r="F270" s="4"/>
      <c r="G270" s="11"/>
      <c r="H270" s="8"/>
    </row>
    <row r="271" spans="1:8" x14ac:dyDescent="0.3">
      <c r="A271" s="91" t="s">
        <v>609</v>
      </c>
      <c r="B271" s="91"/>
      <c r="C271" s="91"/>
      <c r="D271" s="91"/>
      <c r="E271" s="91"/>
      <c r="F271" s="91"/>
      <c r="G271" s="91"/>
      <c r="H271" s="91"/>
    </row>
    <row r="272" spans="1:8" x14ac:dyDescent="0.3">
      <c r="A272">
        <v>2500</v>
      </c>
      <c r="B272" t="s">
        <v>89</v>
      </c>
      <c r="C272" s="4">
        <v>0</v>
      </c>
      <c r="D272" s="4">
        <f t="shared" si="24"/>
        <v>0</v>
      </c>
      <c r="E272" s="4">
        <v>3910000</v>
      </c>
      <c r="F272" s="4">
        <f t="shared" si="25"/>
        <v>61.521129597170344</v>
      </c>
      <c r="G272" s="11">
        <f t="shared" si="20"/>
        <v>61.521129597170344</v>
      </c>
      <c r="H272" s="8" t="e">
        <f t="shared" si="21"/>
        <v>#DIV/0!</v>
      </c>
    </row>
    <row r="273" spans="1:8" x14ac:dyDescent="0.3">
      <c r="A273">
        <v>4300</v>
      </c>
      <c r="B273" t="s">
        <v>445</v>
      </c>
      <c r="C273" s="4">
        <v>0</v>
      </c>
      <c r="D273" s="4">
        <f t="shared" si="24"/>
        <v>0</v>
      </c>
      <c r="E273" s="4">
        <v>14959000</v>
      </c>
      <c r="F273" s="4">
        <f t="shared" si="25"/>
        <v>235.36945719797217</v>
      </c>
      <c r="G273" s="11">
        <f t="shared" ref="G273" si="26">F273-D273</f>
        <v>235.36945719797217</v>
      </c>
      <c r="H273" s="8" t="e">
        <f t="shared" ref="H273" si="27">G273/D273</f>
        <v>#DIV/0!</v>
      </c>
    </row>
    <row r="274" spans="1:8" x14ac:dyDescent="0.3">
      <c r="A274">
        <v>4500</v>
      </c>
      <c r="B274" t="s">
        <v>282</v>
      </c>
      <c r="C274" s="4">
        <v>0</v>
      </c>
      <c r="D274" s="4">
        <f t="shared" si="24"/>
        <v>0</v>
      </c>
      <c r="E274" s="4">
        <v>8000000</v>
      </c>
      <c r="F274" s="4">
        <f t="shared" si="25"/>
        <v>125.87443395840479</v>
      </c>
      <c r="G274" s="11">
        <f t="shared" si="20"/>
        <v>125.87443395840479</v>
      </c>
      <c r="H274" s="8" t="e">
        <f t="shared" si="21"/>
        <v>#DIV/0!</v>
      </c>
    </row>
    <row r="275" spans="1:8" x14ac:dyDescent="0.3">
      <c r="A275">
        <v>4600</v>
      </c>
      <c r="B275" t="s">
        <v>304</v>
      </c>
      <c r="C275" s="4">
        <v>0</v>
      </c>
      <c r="D275" s="4">
        <f t="shared" si="24"/>
        <v>0</v>
      </c>
      <c r="E275" s="4">
        <v>2556000</v>
      </c>
      <c r="F275" s="4">
        <f t="shared" si="25"/>
        <v>40.216881649710331</v>
      </c>
      <c r="G275" s="11">
        <f t="shared" si="20"/>
        <v>40.216881649710331</v>
      </c>
      <c r="H275" s="8" t="e">
        <f t="shared" si="21"/>
        <v>#DIV/0!</v>
      </c>
    </row>
    <row r="276" spans="1:8" x14ac:dyDescent="0.3">
      <c r="A276">
        <v>4700</v>
      </c>
      <c r="B276" t="s">
        <v>215</v>
      </c>
      <c r="C276" s="4">
        <v>0</v>
      </c>
      <c r="D276" s="4">
        <f t="shared" si="24"/>
        <v>0</v>
      </c>
      <c r="E276" s="4">
        <v>40675000</v>
      </c>
      <c r="F276" s="4">
        <f t="shared" si="25"/>
        <v>639.99282515726441</v>
      </c>
      <c r="G276" s="11">
        <f t="shared" si="20"/>
        <v>639.99282515726441</v>
      </c>
      <c r="H276" s="8" t="e">
        <f t="shared" si="21"/>
        <v>#DIV/0!</v>
      </c>
    </row>
    <row r="277" spans="1:8" x14ac:dyDescent="0.3">
      <c r="B277" t="s">
        <v>196</v>
      </c>
      <c r="C277" s="4">
        <v>0</v>
      </c>
      <c r="D277" s="4">
        <f t="shared" si="24"/>
        <v>0</v>
      </c>
      <c r="E277" s="4">
        <v>5572824</v>
      </c>
      <c r="F277" s="4">
        <f t="shared" si="25"/>
        <v>87.684508318726657</v>
      </c>
      <c r="G277" s="11">
        <f t="shared" si="20"/>
        <v>87.684508318726657</v>
      </c>
      <c r="H277" s="8" t="e">
        <f t="shared" si="21"/>
        <v>#DIV/0!</v>
      </c>
    </row>
    <row r="278" spans="1:8" x14ac:dyDescent="0.3">
      <c r="A278" s="1"/>
      <c r="B278" s="1" t="s">
        <v>222</v>
      </c>
      <c r="C278" s="15">
        <f>SUM(C272:C277)</f>
        <v>0</v>
      </c>
      <c r="D278" s="5">
        <f t="shared" si="24"/>
        <v>0</v>
      </c>
      <c r="E278" s="15">
        <f>SUM(E272:E277)</f>
        <v>75672824</v>
      </c>
      <c r="F278" s="5">
        <f t="shared" si="25"/>
        <v>1190.6592358792486</v>
      </c>
      <c r="G278" s="15">
        <f t="shared" si="20"/>
        <v>1190.6592358792486</v>
      </c>
      <c r="H278" s="14" t="e">
        <f t="shared" si="21"/>
        <v>#DIV/0!</v>
      </c>
    </row>
    <row r="279" spans="1:8" x14ac:dyDescent="0.3">
      <c r="D279" s="4"/>
      <c r="F279" s="4"/>
      <c r="G279" s="11"/>
      <c r="H279" s="8"/>
    </row>
    <row r="280" spans="1:8" x14ac:dyDescent="0.3">
      <c r="A280" s="91" t="s">
        <v>611</v>
      </c>
      <c r="B280" s="91"/>
      <c r="C280" s="91"/>
      <c r="D280" s="91"/>
      <c r="E280" s="91"/>
      <c r="F280" s="91"/>
      <c r="G280" s="91"/>
      <c r="H280" s="91"/>
    </row>
    <row r="281" spans="1:8" x14ac:dyDescent="0.3">
      <c r="A281">
        <v>4300</v>
      </c>
      <c r="B281" t="s">
        <v>445</v>
      </c>
      <c r="C281" s="4">
        <v>507674</v>
      </c>
      <c r="D281" s="4">
        <f t="shared" si="24"/>
        <v>8.0186442632246493</v>
      </c>
      <c r="E281" s="4">
        <v>0</v>
      </c>
      <c r="F281" s="4">
        <f t="shared" si="25"/>
        <v>0</v>
      </c>
      <c r="G281" s="11">
        <f t="shared" si="20"/>
        <v>-8.0186442632246493</v>
      </c>
      <c r="H281" s="8">
        <f t="shared" si="21"/>
        <v>-1</v>
      </c>
    </row>
    <row r="282" spans="1:8" x14ac:dyDescent="0.3">
      <c r="A282">
        <v>4600</v>
      </c>
      <c r="B282" t="s">
        <v>302</v>
      </c>
      <c r="C282" s="4">
        <v>574140</v>
      </c>
      <c r="D282" s="4">
        <f t="shared" si="24"/>
        <v>9.0684660181293513</v>
      </c>
      <c r="E282" s="4">
        <v>0</v>
      </c>
      <c r="F282" s="4">
        <f t="shared" si="25"/>
        <v>0</v>
      </c>
      <c r="G282" s="11">
        <f t="shared" si="20"/>
        <v>-9.0684660181293513</v>
      </c>
      <c r="H282" s="8">
        <f t="shared" si="21"/>
        <v>-1</v>
      </c>
    </row>
    <row r="283" spans="1:8" x14ac:dyDescent="0.3">
      <c r="A283">
        <v>4700</v>
      </c>
      <c r="B283" t="s">
        <v>215</v>
      </c>
      <c r="C283" s="4">
        <v>3407611</v>
      </c>
      <c r="D283" s="4">
        <f t="shared" si="24"/>
        <v>53.822768935283683</v>
      </c>
      <c r="E283" s="4">
        <v>0</v>
      </c>
      <c r="F283" s="4">
        <f t="shared" si="25"/>
        <v>0</v>
      </c>
      <c r="G283" s="11">
        <f t="shared" si="20"/>
        <v>-53.822768935283683</v>
      </c>
      <c r="H283" s="8">
        <f t="shared" si="21"/>
        <v>-1</v>
      </c>
    </row>
    <row r="284" spans="1:8" x14ac:dyDescent="0.3">
      <c r="B284" s="1" t="s">
        <v>222</v>
      </c>
      <c r="C284" s="15">
        <f>SUM(C281:C283)</f>
        <v>4489425</v>
      </c>
      <c r="D284" s="5">
        <f t="shared" si="24"/>
        <v>70.909879216637691</v>
      </c>
      <c r="E284" s="15">
        <f>SUM(E281:E283)</f>
        <v>0</v>
      </c>
      <c r="F284" s="5">
        <f t="shared" si="25"/>
        <v>0</v>
      </c>
      <c r="G284" s="15">
        <f t="shared" si="20"/>
        <v>-70.909879216637691</v>
      </c>
      <c r="H284" s="14">
        <f t="shared" si="21"/>
        <v>-1</v>
      </c>
    </row>
    <row r="285" spans="1:8" x14ac:dyDescent="0.3">
      <c r="D285" s="4"/>
      <c r="F285" s="4"/>
      <c r="G285" s="11"/>
      <c r="H285" s="8"/>
    </row>
    <row r="286" spans="1:8" x14ac:dyDescent="0.3">
      <c r="A286" s="91" t="s">
        <v>612</v>
      </c>
      <c r="B286" s="91"/>
      <c r="C286" s="91"/>
      <c r="D286" s="91"/>
      <c r="E286" s="91"/>
      <c r="F286" s="91"/>
      <c r="G286" s="91"/>
      <c r="H286" s="91"/>
    </row>
    <row r="287" spans="1:8" x14ac:dyDescent="0.3">
      <c r="A287">
        <v>100</v>
      </c>
      <c r="B287" t="s">
        <v>226</v>
      </c>
      <c r="C287" s="4">
        <v>515741</v>
      </c>
      <c r="D287" s="4">
        <f t="shared" si="24"/>
        <v>8.1460614704707037</v>
      </c>
      <c r="E287" s="4">
        <v>515741</v>
      </c>
      <c r="F287" s="4">
        <f t="shared" si="25"/>
        <v>8.1148258055177056</v>
      </c>
      <c r="G287" s="11">
        <f t="shared" si="20"/>
        <v>-3.1235664952998121E-2</v>
      </c>
      <c r="H287" s="8">
        <f t="shared" si="21"/>
        <v>-3.8344499444580341E-3</v>
      </c>
    </row>
    <row r="288" spans="1:8" x14ac:dyDescent="0.3">
      <c r="A288">
        <v>200</v>
      </c>
      <c r="B288" t="s">
        <v>115</v>
      </c>
      <c r="C288" s="4">
        <v>16782672</v>
      </c>
      <c r="D288" s="4">
        <f t="shared" si="24"/>
        <v>265.08010367751933</v>
      </c>
      <c r="E288" s="4">
        <v>16811102</v>
      </c>
      <c r="F288" s="4">
        <f t="shared" si="25"/>
        <v>264.51099355837584</v>
      </c>
      <c r="G288" s="11">
        <f t="shared" si="20"/>
        <v>-0.56911011914348819</v>
      </c>
      <c r="H288" s="8">
        <f t="shared" si="21"/>
        <v>-2.146936383561377E-3</v>
      </c>
    </row>
    <row r="289" spans="1:8" x14ac:dyDescent="0.3">
      <c r="A289">
        <v>300</v>
      </c>
      <c r="B289" t="s">
        <v>332</v>
      </c>
      <c r="C289" s="4">
        <v>3657997</v>
      </c>
      <c r="D289" s="4">
        <f t="shared" si="24"/>
        <v>57.777582974394939</v>
      </c>
      <c r="E289" s="4">
        <v>3657997</v>
      </c>
      <c r="F289" s="4">
        <f t="shared" si="25"/>
        <v>57.556037724567858</v>
      </c>
      <c r="G289" s="11">
        <f t="shared" si="20"/>
        <v>-0.22154524982708068</v>
      </c>
      <c r="H289" s="8">
        <f t="shared" si="21"/>
        <v>-3.8344499444579053E-3</v>
      </c>
    </row>
    <row r="290" spans="1:8" x14ac:dyDescent="0.3">
      <c r="A290">
        <v>400</v>
      </c>
      <c r="B290" t="s">
        <v>615</v>
      </c>
      <c r="C290" s="4">
        <v>56974009</v>
      </c>
      <c r="D290" s="4">
        <f t="shared" si="24"/>
        <v>899.89700166004081</v>
      </c>
      <c r="E290" s="4">
        <v>56974009</v>
      </c>
      <c r="F290" s="4">
        <f t="shared" si="25"/>
        <v>896.44639165200749</v>
      </c>
      <c r="G290" s="11">
        <f t="shared" si="20"/>
        <v>-3.4506100080333226</v>
      </c>
      <c r="H290" s="8">
        <f t="shared" si="21"/>
        <v>-3.8344499444580649E-3</v>
      </c>
    </row>
    <row r="291" spans="1:8" x14ac:dyDescent="0.3">
      <c r="A291">
        <v>600</v>
      </c>
      <c r="B291" t="s">
        <v>155</v>
      </c>
      <c r="C291" s="4">
        <v>1508529</v>
      </c>
      <c r="D291" s="4">
        <f t="shared" si="24"/>
        <v>23.827017755012108</v>
      </c>
      <c r="E291" s="4">
        <v>1508529</v>
      </c>
      <c r="F291" s="4">
        <f t="shared" si="25"/>
        <v>23.735654248104801</v>
      </c>
      <c r="G291" s="11">
        <f t="shared" si="20"/>
        <v>-9.1363506907306657E-2</v>
      </c>
      <c r="H291" s="8">
        <f t="shared" si="21"/>
        <v>-3.8344499444580293E-3</v>
      </c>
    </row>
    <row r="292" spans="1:8" x14ac:dyDescent="0.3">
      <c r="A292">
        <v>800</v>
      </c>
      <c r="B292" t="s">
        <v>74</v>
      </c>
      <c r="C292" s="4">
        <v>732424</v>
      </c>
      <c r="D292" s="4">
        <f t="shared" si="24"/>
        <v>11.568541043756525</v>
      </c>
      <c r="E292" s="4">
        <v>732424</v>
      </c>
      <c r="F292" s="4">
        <f t="shared" si="25"/>
        <v>11.524182052193833</v>
      </c>
      <c r="G292" s="11">
        <f t="shared" si="20"/>
        <v>-4.4358991562692296E-2</v>
      </c>
      <c r="H292" s="8">
        <f t="shared" si="21"/>
        <v>-3.8344499444579994E-3</v>
      </c>
    </row>
    <row r="293" spans="1:8" x14ac:dyDescent="0.3">
      <c r="A293">
        <v>1000</v>
      </c>
      <c r="B293" t="s">
        <v>59</v>
      </c>
      <c r="C293" s="4">
        <v>17079</v>
      </c>
      <c r="D293" s="4">
        <f t="shared" si="24"/>
        <v>0.26976056558266481</v>
      </c>
      <c r="E293" s="4">
        <v>17079</v>
      </c>
      <c r="F293" s="4">
        <f t="shared" si="25"/>
        <v>0.26872618219694944</v>
      </c>
      <c r="G293" s="11">
        <f t="shared" si="20"/>
        <v>-1.0343833857153761E-3</v>
      </c>
      <c r="H293" s="8">
        <f t="shared" si="21"/>
        <v>-3.8344499444578828E-3</v>
      </c>
    </row>
    <row r="294" spans="1:8" x14ac:dyDescent="0.3">
      <c r="A294">
        <v>2100</v>
      </c>
      <c r="B294" t="s">
        <v>81</v>
      </c>
      <c r="C294" s="4">
        <v>738267</v>
      </c>
      <c r="D294" s="4">
        <f t="shared" si="24"/>
        <v>11.660830462615914</v>
      </c>
      <c r="E294" s="4">
        <v>738267</v>
      </c>
      <c r="F294" s="4">
        <f t="shared" si="25"/>
        <v>11.616117591896204</v>
      </c>
      <c r="G294" s="11">
        <f t="shared" si="20"/>
        <v>-4.4712870719710196E-2</v>
      </c>
      <c r="H294" s="8">
        <f t="shared" si="21"/>
        <v>-3.8344499444578671E-3</v>
      </c>
    </row>
    <row r="295" spans="1:8" x14ac:dyDescent="0.3">
      <c r="A295">
        <v>2200</v>
      </c>
      <c r="B295" t="s">
        <v>616</v>
      </c>
      <c r="C295" s="4">
        <v>62595</v>
      </c>
      <c r="D295" s="4">
        <f t="shared" si="24"/>
        <v>0.98867981747449529</v>
      </c>
      <c r="E295" s="4">
        <v>62595</v>
      </c>
      <c r="F295" s="4">
        <f t="shared" si="25"/>
        <v>0.98488877420329346</v>
      </c>
      <c r="G295" s="11">
        <f t="shared" si="20"/>
        <v>-3.7910432712018327E-3</v>
      </c>
      <c r="H295" s="8">
        <f t="shared" si="21"/>
        <v>-3.834449944458009E-3</v>
      </c>
    </row>
    <row r="296" spans="1:8" x14ac:dyDescent="0.3">
      <c r="A296">
        <v>2300</v>
      </c>
      <c r="B296" t="s">
        <v>85</v>
      </c>
      <c r="C296" s="4">
        <v>725163</v>
      </c>
      <c r="D296" s="4">
        <f t="shared" si="24"/>
        <v>11.453854500826862</v>
      </c>
      <c r="E296" s="4">
        <v>813744</v>
      </c>
      <c r="F296" s="4">
        <f t="shared" si="25"/>
        <v>12.803695673381018</v>
      </c>
      <c r="G296" s="11">
        <f t="shared" si="20"/>
        <v>1.3498411725541555</v>
      </c>
      <c r="H296" s="8">
        <f t="shared" si="21"/>
        <v>0.1178503858641394</v>
      </c>
    </row>
    <row r="297" spans="1:8" x14ac:dyDescent="0.3">
      <c r="A297">
        <v>2500</v>
      </c>
      <c r="B297" t="s">
        <v>89</v>
      </c>
      <c r="C297" s="4">
        <v>1184889</v>
      </c>
      <c r="D297" s="4">
        <f t="shared" si="24"/>
        <v>18.715166391046207</v>
      </c>
      <c r="E297" s="4">
        <v>668775</v>
      </c>
      <c r="F297" s="4">
        <f t="shared" si="25"/>
        <v>10.522709321316521</v>
      </c>
      <c r="G297" s="11">
        <f t="shared" si="20"/>
        <v>-8.1924570697296861</v>
      </c>
      <c r="H297" s="8">
        <f t="shared" si="21"/>
        <v>-0.43774428175264091</v>
      </c>
    </row>
    <row r="298" spans="1:8" x14ac:dyDescent="0.3">
      <c r="A298">
        <v>2600</v>
      </c>
      <c r="B298" t="s">
        <v>518</v>
      </c>
      <c r="C298" s="4">
        <v>25381</v>
      </c>
      <c r="D298" s="4">
        <f t="shared" si="24"/>
        <v>0.40088956701525946</v>
      </c>
      <c r="E298" s="4">
        <v>25381</v>
      </c>
      <c r="F298" s="4">
        <f t="shared" si="25"/>
        <v>0.39935237603728402</v>
      </c>
      <c r="G298" s="11">
        <f t="shared" si="20"/>
        <v>-1.5371909779754445E-3</v>
      </c>
      <c r="H298" s="8">
        <f t="shared" si="21"/>
        <v>-3.8344499444579777E-3</v>
      </c>
    </row>
    <row r="299" spans="1:8" x14ac:dyDescent="0.3">
      <c r="A299">
        <v>3100</v>
      </c>
      <c r="B299" t="s">
        <v>487</v>
      </c>
      <c r="C299" s="4">
        <v>1798</v>
      </c>
      <c r="D299" s="4">
        <f t="shared" si="24"/>
        <v>2.8399174244255011E-2</v>
      </c>
      <c r="E299" s="4">
        <v>1798</v>
      </c>
      <c r="F299" s="4">
        <f t="shared" si="25"/>
        <v>2.8290279032151477E-2</v>
      </c>
      <c r="G299" s="11">
        <f t="shared" si="20"/>
        <v>-1.0889521210353387E-4</v>
      </c>
      <c r="H299" s="8">
        <f t="shared" si="21"/>
        <v>-3.8344499444579005E-3</v>
      </c>
    </row>
    <row r="300" spans="1:8" x14ac:dyDescent="0.3">
      <c r="A300">
        <v>4700</v>
      </c>
      <c r="B300" t="s">
        <v>175</v>
      </c>
      <c r="C300" s="4">
        <v>50685</v>
      </c>
      <c r="D300" s="4">
        <f t="shared" si="24"/>
        <v>0.8005629291268439</v>
      </c>
      <c r="E300" s="4">
        <v>0</v>
      </c>
      <c r="F300" s="4">
        <f t="shared" si="25"/>
        <v>0</v>
      </c>
      <c r="G300" s="11">
        <f t="shared" si="20"/>
        <v>-0.8005629291268439</v>
      </c>
      <c r="H300" s="8">
        <f t="shared" si="21"/>
        <v>-1</v>
      </c>
    </row>
    <row r="301" spans="1:8" x14ac:dyDescent="0.3">
      <c r="A301" s="1"/>
      <c r="B301" t="s">
        <v>196</v>
      </c>
      <c r="C301" s="4">
        <v>3120402</v>
      </c>
      <c r="D301" s="4">
        <f t="shared" si="24"/>
        <v>49.286340439444842</v>
      </c>
      <c r="E301" s="4">
        <v>1857098</v>
      </c>
      <c r="F301" s="4">
        <f t="shared" si="25"/>
        <v>29.220144944410702</v>
      </c>
      <c r="G301" s="11">
        <f t="shared" si="20"/>
        <v>-20.06619549503414</v>
      </c>
      <c r="H301" s="8">
        <f t="shared" si="21"/>
        <v>-0.40713502597516377</v>
      </c>
    </row>
    <row r="302" spans="1:8" x14ac:dyDescent="0.3">
      <c r="B302" s="1" t="s">
        <v>222</v>
      </c>
      <c r="C302" s="15">
        <f>SUM(C287:C301)</f>
        <v>86097631</v>
      </c>
      <c r="D302" s="5">
        <f t="shared" si="24"/>
        <v>1359.9007924285718</v>
      </c>
      <c r="E302" s="15">
        <f>SUM(E287:E301)</f>
        <v>84384539</v>
      </c>
      <c r="F302" s="5">
        <f t="shared" si="25"/>
        <v>1327.7320101832418</v>
      </c>
      <c r="G302" s="15">
        <f t="shared" ref="G302" si="28">F302-D302</f>
        <v>-32.168782245330021</v>
      </c>
      <c r="H302" s="14">
        <f t="shared" ref="H302" si="29">G302/D302</f>
        <v>-2.3655241929730453E-2</v>
      </c>
    </row>
    <row r="303" spans="1:8" x14ac:dyDescent="0.3">
      <c r="D303" s="28"/>
      <c r="F303" s="28"/>
      <c r="G303" s="29"/>
      <c r="H303" s="30"/>
    </row>
    <row r="304" spans="1:8" x14ac:dyDescent="0.3">
      <c r="A304" s="91" t="s">
        <v>240</v>
      </c>
      <c r="B304" s="91"/>
      <c r="C304" s="91"/>
      <c r="D304" s="91"/>
      <c r="E304" s="91"/>
      <c r="F304" s="91"/>
      <c r="G304" s="91"/>
      <c r="H304" s="91"/>
    </row>
    <row r="305" spans="1:8" x14ac:dyDescent="0.3">
      <c r="A305">
        <v>200</v>
      </c>
      <c r="B305" t="s">
        <v>115</v>
      </c>
      <c r="C305" s="4">
        <v>73238614</v>
      </c>
      <c r="D305" s="28">
        <f t="shared" si="24"/>
        <v>1156.7943050020772</v>
      </c>
      <c r="E305" s="4">
        <v>77136146</v>
      </c>
      <c r="F305" s="28">
        <f t="shared" si="25"/>
        <v>1213.6835894353587</v>
      </c>
      <c r="G305" s="29">
        <f t="shared" ref="G305:G310" si="30">F305-D305</f>
        <v>56.889284433281546</v>
      </c>
      <c r="H305" s="30">
        <f t="shared" ref="H305:H310" si="31">G305/D305</f>
        <v>4.9178392551975258E-2</v>
      </c>
    </row>
    <row r="306" spans="1:8" x14ac:dyDescent="0.3">
      <c r="B306" s="1" t="s">
        <v>222</v>
      </c>
      <c r="C306" s="15">
        <f>C305</f>
        <v>73238614</v>
      </c>
      <c r="D306" s="5">
        <f t="shared" si="24"/>
        <v>1156.7943050020772</v>
      </c>
      <c r="E306" s="15">
        <f>E305</f>
        <v>77136146</v>
      </c>
      <c r="F306" s="5">
        <f t="shared" si="25"/>
        <v>1213.6835894353587</v>
      </c>
      <c r="G306" s="15">
        <f t="shared" si="30"/>
        <v>56.889284433281546</v>
      </c>
      <c r="H306" s="14">
        <f t="shared" si="31"/>
        <v>4.9178392551975258E-2</v>
      </c>
    </row>
    <row r="307" spans="1:8" x14ac:dyDescent="0.3">
      <c r="D307" s="28"/>
      <c r="F307" s="28"/>
      <c r="G307" s="29"/>
      <c r="H307" s="30"/>
    </row>
    <row r="308" spans="1:8" x14ac:dyDescent="0.3">
      <c r="A308" s="91" t="s">
        <v>617</v>
      </c>
      <c r="B308" s="91"/>
      <c r="C308" s="91"/>
      <c r="D308" s="91"/>
      <c r="E308" s="91"/>
      <c r="F308" s="91"/>
      <c r="G308" s="91"/>
      <c r="H308" s="91"/>
    </row>
    <row r="309" spans="1:8" x14ac:dyDescent="0.3">
      <c r="A309">
        <v>100</v>
      </c>
      <c r="B309" t="s">
        <v>226</v>
      </c>
      <c r="C309" s="4">
        <v>19843599</v>
      </c>
      <c r="D309" s="28">
        <f t="shared" si="24"/>
        <v>313.42704429039185</v>
      </c>
      <c r="E309" s="4">
        <v>18748043</v>
      </c>
      <c r="F309" s="28">
        <f t="shared" si="25"/>
        <v>294.98741255660417</v>
      </c>
      <c r="G309" s="29">
        <f t="shared" si="30"/>
        <v>-18.439631733787678</v>
      </c>
      <c r="H309" s="30">
        <f t="shared" si="31"/>
        <v>-5.8832293095624703E-2</v>
      </c>
    </row>
    <row r="310" spans="1:8" x14ac:dyDescent="0.3">
      <c r="A310" s="1"/>
      <c r="B310" s="1" t="s">
        <v>222</v>
      </c>
      <c r="C310" s="15">
        <f>C309</f>
        <v>19843599</v>
      </c>
      <c r="D310" s="5">
        <f t="shared" si="24"/>
        <v>313.42704429039185</v>
      </c>
      <c r="E310" s="15">
        <f>E309</f>
        <v>18748043</v>
      </c>
      <c r="F310" s="5">
        <f t="shared" si="25"/>
        <v>294.98741255660417</v>
      </c>
      <c r="G310" s="15">
        <f t="shared" si="30"/>
        <v>-18.439631733787678</v>
      </c>
      <c r="H310" s="14">
        <f t="shared" si="31"/>
        <v>-5.8832293095624703E-2</v>
      </c>
    </row>
    <row r="311" spans="1:8" x14ac:dyDescent="0.3">
      <c r="D311" s="28"/>
      <c r="F311" s="28"/>
      <c r="G311" s="29"/>
      <c r="H311" s="30"/>
    </row>
    <row r="312" spans="1:8" x14ac:dyDescent="0.3">
      <c r="D312" s="28"/>
      <c r="F312" s="28"/>
      <c r="G312" s="29"/>
      <c r="H312" s="30"/>
    </row>
    <row r="313" spans="1:8" x14ac:dyDescent="0.3">
      <c r="D313" s="28"/>
      <c r="F313" s="28"/>
      <c r="G313" s="29"/>
      <c r="H313" s="30"/>
    </row>
    <row r="314" spans="1:8" x14ac:dyDescent="0.3">
      <c r="D314" s="28"/>
      <c r="F314" s="28"/>
      <c r="G314" s="29"/>
      <c r="H314" s="30"/>
    </row>
    <row r="315" spans="1:8" x14ac:dyDescent="0.3">
      <c r="D315" s="28"/>
      <c r="F315" s="28"/>
      <c r="G315" s="29"/>
      <c r="H315" s="30"/>
    </row>
    <row r="316" spans="1:8" x14ac:dyDescent="0.3">
      <c r="D316" s="28"/>
      <c r="F316" s="28"/>
      <c r="G316" s="29"/>
      <c r="H316" s="30"/>
    </row>
    <row r="317" spans="1:8" x14ac:dyDescent="0.3">
      <c r="D317" s="28"/>
      <c r="F317" s="28"/>
      <c r="G317" s="29"/>
      <c r="H317" s="30"/>
    </row>
    <row r="318" spans="1:8" x14ac:dyDescent="0.3">
      <c r="D318" s="28"/>
      <c r="F318" s="28"/>
      <c r="G318" s="29"/>
      <c r="H318" s="30"/>
    </row>
    <row r="319" spans="1:8" x14ac:dyDescent="0.3">
      <c r="D319" s="28"/>
      <c r="F319" s="28"/>
      <c r="G319" s="29"/>
      <c r="H319" s="30"/>
    </row>
    <row r="320" spans="1:8" x14ac:dyDescent="0.3">
      <c r="D320" s="28"/>
      <c r="F320" s="28"/>
      <c r="G320" s="29"/>
      <c r="H320" s="30"/>
    </row>
    <row r="321" spans="4:8" x14ac:dyDescent="0.3">
      <c r="D321" s="28"/>
      <c r="F321" s="28"/>
      <c r="G321" s="29"/>
      <c r="H321" s="30"/>
    </row>
    <row r="322" spans="4:8" x14ac:dyDescent="0.3">
      <c r="D322" s="28"/>
      <c r="F322" s="28"/>
      <c r="G322" s="29"/>
      <c r="H322" s="30"/>
    </row>
    <row r="323" spans="4:8" x14ac:dyDescent="0.3">
      <c r="D323" s="28"/>
      <c r="F323" s="28"/>
      <c r="G323" s="29"/>
      <c r="H323" s="30"/>
    </row>
    <row r="324" spans="4:8" x14ac:dyDescent="0.3">
      <c r="D324" s="28"/>
      <c r="F324" s="28"/>
      <c r="G324" s="29"/>
      <c r="H324" s="30"/>
    </row>
    <row r="325" spans="4:8" x14ac:dyDescent="0.3">
      <c r="D325" s="28"/>
      <c r="F325" s="28"/>
      <c r="G325" s="29"/>
      <c r="H325" s="30"/>
    </row>
    <row r="326" spans="4:8" x14ac:dyDescent="0.3">
      <c r="D326" s="28"/>
      <c r="F326" s="28"/>
      <c r="G326" s="29"/>
      <c r="H326" s="30"/>
    </row>
    <row r="327" spans="4:8" x14ac:dyDescent="0.3">
      <c r="D327" s="28"/>
      <c r="F327" s="28"/>
      <c r="G327" s="29"/>
      <c r="H327" s="30"/>
    </row>
    <row r="328" spans="4:8" x14ac:dyDescent="0.3">
      <c r="D328" s="28"/>
      <c r="F328" s="28"/>
      <c r="G328" s="29"/>
      <c r="H328" s="30"/>
    </row>
    <row r="329" spans="4:8" x14ac:dyDescent="0.3">
      <c r="D329" s="28"/>
      <c r="F329" s="28"/>
      <c r="G329" s="29"/>
      <c r="H329" s="30"/>
    </row>
    <row r="330" spans="4:8" x14ac:dyDescent="0.3">
      <c r="D330" s="28"/>
      <c r="F330" s="28"/>
      <c r="G330" s="29"/>
      <c r="H330" s="30"/>
    </row>
    <row r="331" spans="4:8" x14ac:dyDescent="0.3">
      <c r="D331" s="28"/>
      <c r="F331" s="28"/>
      <c r="G331" s="29"/>
      <c r="H331" s="30"/>
    </row>
    <row r="332" spans="4:8" x14ac:dyDescent="0.3">
      <c r="D332" s="28"/>
      <c r="F332" s="28"/>
      <c r="G332" s="29"/>
      <c r="H332" s="30"/>
    </row>
    <row r="333" spans="4:8" x14ac:dyDescent="0.3">
      <c r="D333" s="28"/>
      <c r="F333" s="28"/>
      <c r="G333" s="29"/>
      <c r="H333" s="30"/>
    </row>
    <row r="334" spans="4:8" x14ac:dyDescent="0.3">
      <c r="D334" s="28"/>
      <c r="F334" s="28"/>
      <c r="G334" s="29"/>
      <c r="H334" s="30"/>
    </row>
    <row r="335" spans="4:8" x14ac:dyDescent="0.3">
      <c r="D335" s="28"/>
      <c r="F335" s="28"/>
      <c r="G335" s="29"/>
      <c r="H335" s="30"/>
    </row>
    <row r="336" spans="4:8" x14ac:dyDescent="0.3">
      <c r="D336" s="28"/>
      <c r="F336" s="28"/>
      <c r="G336" s="29"/>
      <c r="H336" s="30"/>
    </row>
    <row r="337" spans="4:8" x14ac:dyDescent="0.3">
      <c r="D337" s="28"/>
      <c r="F337" s="28"/>
      <c r="G337" s="29"/>
      <c r="H337" s="30"/>
    </row>
    <row r="338" spans="4:8" x14ac:dyDescent="0.3">
      <c r="D338" s="28"/>
      <c r="F338" s="28"/>
      <c r="G338" s="29"/>
      <c r="H338" s="30"/>
    </row>
    <row r="339" spans="4:8" x14ac:dyDescent="0.3">
      <c r="D339" s="28"/>
      <c r="F339" s="28"/>
      <c r="G339" s="29"/>
      <c r="H339" s="30"/>
    </row>
    <row r="340" spans="4:8" x14ac:dyDescent="0.3">
      <c r="D340" s="28"/>
      <c r="F340" s="28"/>
      <c r="G340" s="29"/>
      <c r="H340" s="30"/>
    </row>
    <row r="341" spans="4:8" x14ac:dyDescent="0.3">
      <c r="D341" s="28"/>
      <c r="F341" s="28"/>
      <c r="G341" s="29"/>
      <c r="H341" s="30"/>
    </row>
    <row r="342" spans="4:8" x14ac:dyDescent="0.3">
      <c r="D342" s="28"/>
      <c r="F342" s="28"/>
      <c r="G342" s="29"/>
      <c r="H342" s="30"/>
    </row>
    <row r="343" spans="4:8" x14ac:dyDescent="0.3">
      <c r="D343" s="28"/>
      <c r="F343" s="28"/>
      <c r="G343" s="29"/>
      <c r="H343" s="30"/>
    </row>
    <row r="344" spans="4:8" x14ac:dyDescent="0.3">
      <c r="D344" s="28"/>
      <c r="F344" s="28"/>
      <c r="G344" s="29"/>
      <c r="H344" s="30"/>
    </row>
    <row r="345" spans="4:8" x14ac:dyDescent="0.3">
      <c r="D345" s="28"/>
      <c r="F345" s="28"/>
      <c r="G345" s="29"/>
      <c r="H345" s="30"/>
    </row>
    <row r="346" spans="4:8" x14ac:dyDescent="0.3">
      <c r="D346" s="28"/>
      <c r="F346" s="28"/>
      <c r="G346" s="29"/>
      <c r="H346" s="30"/>
    </row>
    <row r="347" spans="4:8" x14ac:dyDescent="0.3">
      <c r="D347" s="28"/>
      <c r="F347" s="28"/>
      <c r="G347" s="29"/>
      <c r="H347" s="30"/>
    </row>
    <row r="348" spans="4:8" x14ac:dyDescent="0.3">
      <c r="D348" s="28"/>
      <c r="F348" s="28"/>
      <c r="G348" s="29"/>
      <c r="H348" s="30"/>
    </row>
    <row r="349" spans="4:8" x14ac:dyDescent="0.3">
      <c r="D349" s="28"/>
      <c r="F349" s="28"/>
      <c r="G349" s="29"/>
      <c r="H349" s="30"/>
    </row>
    <row r="350" spans="4:8" x14ac:dyDescent="0.3">
      <c r="D350" s="28"/>
      <c r="F350" s="28"/>
      <c r="G350" s="29"/>
      <c r="H350" s="30"/>
    </row>
    <row r="351" spans="4:8" x14ac:dyDescent="0.3">
      <c r="D351" s="28"/>
      <c r="F351" s="28"/>
      <c r="G351" s="29"/>
      <c r="H351" s="30"/>
    </row>
    <row r="352" spans="4:8" x14ac:dyDescent="0.3">
      <c r="D352" s="28"/>
      <c r="F352" s="28"/>
      <c r="G352" s="29"/>
      <c r="H352" s="30"/>
    </row>
    <row r="353" spans="4:8" x14ac:dyDescent="0.3">
      <c r="D353" s="28"/>
      <c r="F353" s="28"/>
      <c r="G353" s="29"/>
      <c r="H353" s="30"/>
    </row>
    <row r="354" spans="4:8" x14ac:dyDescent="0.3">
      <c r="D354" s="28"/>
      <c r="F354" s="28"/>
      <c r="G354" s="29"/>
      <c r="H354" s="30"/>
    </row>
    <row r="355" spans="4:8" x14ac:dyDescent="0.3">
      <c r="D355" s="28"/>
      <c r="F355" s="28"/>
      <c r="G355" s="29"/>
      <c r="H355" s="30"/>
    </row>
    <row r="356" spans="4:8" x14ac:dyDescent="0.3">
      <c r="D356" s="28"/>
      <c r="F356" s="28"/>
      <c r="G356" s="29"/>
      <c r="H356" s="30"/>
    </row>
    <row r="357" spans="4:8" x14ac:dyDescent="0.3">
      <c r="D357" s="28"/>
      <c r="F357" s="28"/>
      <c r="G357" s="29"/>
      <c r="H357" s="30"/>
    </row>
    <row r="358" spans="4:8" x14ac:dyDescent="0.3">
      <c r="D358" s="28"/>
      <c r="F358" s="28"/>
      <c r="G358" s="29"/>
      <c r="H358" s="30"/>
    </row>
    <row r="359" spans="4:8" x14ac:dyDescent="0.3">
      <c r="D359" s="28"/>
      <c r="F359" s="28"/>
      <c r="G359" s="29"/>
      <c r="H359" s="30"/>
    </row>
    <row r="360" spans="4:8" x14ac:dyDescent="0.3">
      <c r="D360" s="28"/>
      <c r="F360" s="28"/>
      <c r="G360" s="29"/>
      <c r="H360" s="30"/>
    </row>
    <row r="361" spans="4:8" x14ac:dyDescent="0.3">
      <c r="D361" s="28"/>
      <c r="F361" s="28"/>
      <c r="G361" s="29"/>
      <c r="H361" s="30"/>
    </row>
    <row r="362" spans="4:8" x14ac:dyDescent="0.3">
      <c r="D362" s="28"/>
      <c r="F362" s="28"/>
      <c r="G362" s="29"/>
      <c r="H362" s="30"/>
    </row>
    <row r="363" spans="4:8" x14ac:dyDescent="0.3">
      <c r="D363" s="28"/>
      <c r="F363" s="28"/>
      <c r="G363" s="29"/>
      <c r="H363" s="30"/>
    </row>
    <row r="364" spans="4:8" x14ac:dyDescent="0.3">
      <c r="D364" s="28"/>
      <c r="F364" s="28"/>
      <c r="G364" s="29"/>
      <c r="H364" s="30"/>
    </row>
    <row r="365" spans="4:8" x14ac:dyDescent="0.3">
      <c r="D365" s="28"/>
      <c r="F365" s="28"/>
      <c r="G365" s="29"/>
      <c r="H365" s="30"/>
    </row>
    <row r="366" spans="4:8" x14ac:dyDescent="0.3">
      <c r="D366" s="28"/>
      <c r="F366" s="28"/>
      <c r="G366" s="29"/>
      <c r="H366" s="30"/>
    </row>
    <row r="367" spans="4:8" x14ac:dyDescent="0.3">
      <c r="D367" s="28"/>
      <c r="F367" s="28"/>
      <c r="G367" s="29"/>
      <c r="H367" s="30"/>
    </row>
    <row r="368" spans="4:8" x14ac:dyDescent="0.3">
      <c r="D368" s="28"/>
      <c r="F368" s="28"/>
      <c r="G368" s="29"/>
      <c r="H368" s="30"/>
    </row>
    <row r="369" spans="4:8" x14ac:dyDescent="0.3">
      <c r="D369" s="28"/>
      <c r="F369" s="28"/>
      <c r="G369" s="29"/>
      <c r="H369" s="30"/>
    </row>
    <row r="370" spans="4:8" x14ac:dyDescent="0.3">
      <c r="D370" s="28"/>
      <c r="F370" s="28"/>
      <c r="G370" s="29"/>
      <c r="H370" s="30"/>
    </row>
    <row r="371" spans="4:8" x14ac:dyDescent="0.3">
      <c r="D371" s="28"/>
      <c r="F371" s="28"/>
      <c r="G371" s="29"/>
      <c r="H371" s="30"/>
    </row>
    <row r="372" spans="4:8" x14ac:dyDescent="0.3">
      <c r="D372" s="28"/>
      <c r="F372" s="28"/>
      <c r="G372" s="29"/>
      <c r="H372" s="30"/>
    </row>
    <row r="373" spans="4:8" x14ac:dyDescent="0.3">
      <c r="D373" s="28"/>
      <c r="F373" s="28"/>
      <c r="G373" s="29"/>
      <c r="H373" s="30"/>
    </row>
    <row r="374" spans="4:8" x14ac:dyDescent="0.3">
      <c r="D374" s="28"/>
      <c r="F374" s="28"/>
      <c r="G374" s="29"/>
      <c r="H374" s="30"/>
    </row>
    <row r="375" spans="4:8" x14ac:dyDescent="0.3">
      <c r="D375" s="28"/>
      <c r="F375" s="28"/>
      <c r="G375" s="29"/>
      <c r="H375" s="30"/>
    </row>
    <row r="376" spans="4:8" x14ac:dyDescent="0.3">
      <c r="D376" s="28"/>
      <c r="F376" s="28"/>
      <c r="G376" s="29"/>
      <c r="H376" s="30"/>
    </row>
    <row r="377" spans="4:8" x14ac:dyDescent="0.3">
      <c r="D377" s="28"/>
      <c r="F377" s="28"/>
      <c r="G377" s="29"/>
      <c r="H377" s="30"/>
    </row>
    <row r="378" spans="4:8" x14ac:dyDescent="0.3">
      <c r="D378" s="28"/>
      <c r="F378" s="28"/>
      <c r="G378" s="29"/>
      <c r="H378" s="30"/>
    </row>
    <row r="379" spans="4:8" x14ac:dyDescent="0.3">
      <c r="D379" s="28"/>
      <c r="F379" s="28"/>
      <c r="G379" s="29"/>
      <c r="H379" s="30"/>
    </row>
    <row r="380" spans="4:8" x14ac:dyDescent="0.3">
      <c r="D380" s="28"/>
      <c r="F380" s="28"/>
      <c r="G380" s="29"/>
      <c r="H380" s="30"/>
    </row>
    <row r="381" spans="4:8" x14ac:dyDescent="0.3">
      <c r="D381" s="28"/>
      <c r="F381" s="28"/>
      <c r="G381" s="29"/>
      <c r="H381" s="30"/>
    </row>
    <row r="382" spans="4:8" x14ac:dyDescent="0.3">
      <c r="D382" s="28"/>
      <c r="F382" s="28"/>
      <c r="G382" s="29"/>
      <c r="H382" s="30"/>
    </row>
    <row r="383" spans="4:8" x14ac:dyDescent="0.3">
      <c r="D383" s="28"/>
    </row>
    <row r="384" spans="4:8" x14ac:dyDescent="0.3">
      <c r="D384" s="28"/>
    </row>
    <row r="385" spans="4:4" x14ac:dyDescent="0.3">
      <c r="D385" s="28"/>
    </row>
    <row r="386" spans="4:4" x14ac:dyDescent="0.3">
      <c r="D386" s="28"/>
    </row>
    <row r="387" spans="4:4" x14ac:dyDescent="0.3">
      <c r="D387" s="28"/>
    </row>
    <row r="388" spans="4:4" x14ac:dyDescent="0.3">
      <c r="D388" s="28"/>
    </row>
    <row r="389" spans="4:4" x14ac:dyDescent="0.3">
      <c r="D389" s="28"/>
    </row>
    <row r="390" spans="4:4" x14ac:dyDescent="0.3">
      <c r="D390" s="28"/>
    </row>
    <row r="391" spans="4:4" x14ac:dyDescent="0.3">
      <c r="D391" s="28"/>
    </row>
    <row r="392" spans="4:4" x14ac:dyDescent="0.3">
      <c r="D392" s="28"/>
    </row>
    <row r="393" spans="4:4" x14ac:dyDescent="0.3">
      <c r="D393" s="28"/>
    </row>
    <row r="394" spans="4:4" x14ac:dyDescent="0.3">
      <c r="D394" s="28"/>
    </row>
    <row r="395" spans="4:4" x14ac:dyDescent="0.3">
      <c r="D395" s="28"/>
    </row>
    <row r="396" spans="4:4" x14ac:dyDescent="0.3">
      <c r="D396" s="28"/>
    </row>
    <row r="397" spans="4:4" x14ac:dyDescent="0.3">
      <c r="D397" s="28"/>
    </row>
    <row r="398" spans="4:4" x14ac:dyDescent="0.3">
      <c r="D398" s="28"/>
    </row>
    <row r="399" spans="4:4" x14ac:dyDescent="0.3">
      <c r="D399" s="28"/>
    </row>
    <row r="400" spans="4:4" x14ac:dyDescent="0.3">
      <c r="D400" s="28"/>
    </row>
    <row r="401" spans="4:4" x14ac:dyDescent="0.3">
      <c r="D401" s="28"/>
    </row>
    <row r="402" spans="4:4" x14ac:dyDescent="0.3">
      <c r="D402" s="28"/>
    </row>
  </sheetData>
  <mergeCells count="20">
    <mergeCell ref="A239:H239"/>
    <mergeCell ref="A163:H163"/>
    <mergeCell ref="A169:H169"/>
    <mergeCell ref="A178:H178"/>
    <mergeCell ref="A187:H187"/>
    <mergeCell ref="A194:H194"/>
    <mergeCell ref="A203:H203"/>
    <mergeCell ref="A210:H210"/>
    <mergeCell ref="A214:H214"/>
    <mergeCell ref="A219:H219"/>
    <mergeCell ref="A223:H223"/>
    <mergeCell ref="A229:H229"/>
    <mergeCell ref="A304:H304"/>
    <mergeCell ref="A308:H308"/>
    <mergeCell ref="A246:H246"/>
    <mergeCell ref="A253:H253"/>
    <mergeCell ref="A262:H262"/>
    <mergeCell ref="A271:H271"/>
    <mergeCell ref="A280:H280"/>
    <mergeCell ref="A286:H28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166AD-68EC-4D86-964A-5370C016D285}">
  <sheetPr>
    <tabColor theme="9" tint="0.59999389629810485"/>
  </sheetPr>
  <dimension ref="A1:L91"/>
  <sheetViews>
    <sheetView topLeftCell="B54" workbookViewId="0">
      <selection activeCell="H79" sqref="H79"/>
    </sheetView>
  </sheetViews>
  <sheetFormatPr defaultRowHeight="14.4" x14ac:dyDescent="0.3"/>
  <cols>
    <col min="2" max="2" width="34.21875" bestFit="1" customWidth="1"/>
    <col min="3" max="3" width="17.77734375" bestFit="1" customWidth="1"/>
    <col min="4" max="4" width="17.77734375" customWidth="1"/>
    <col min="5" max="5" width="17.77734375" bestFit="1" customWidth="1"/>
    <col min="6" max="6" width="17.77734375" customWidth="1"/>
    <col min="7" max="7" width="15.109375" bestFit="1" customWidth="1"/>
    <col min="8" max="8" width="11.44140625" bestFit="1" customWidth="1"/>
    <col min="12" max="12" width="10.109375" bestFit="1" customWidth="1"/>
  </cols>
  <sheetData>
    <row r="1" spans="1:12" x14ac:dyDescent="0.3">
      <c r="B1" s="3" t="s">
        <v>41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26</v>
      </c>
      <c r="H1" s="1" t="s">
        <v>27</v>
      </c>
      <c r="J1">
        <v>443.8</v>
      </c>
      <c r="K1" t="s">
        <v>456</v>
      </c>
      <c r="L1" s="4">
        <v>7718</v>
      </c>
    </row>
    <row r="2" spans="1:12" x14ac:dyDescent="0.3">
      <c r="A2">
        <v>1110</v>
      </c>
      <c r="B2" t="s">
        <v>23</v>
      </c>
      <c r="C2" s="4">
        <v>4959551</v>
      </c>
      <c r="D2" s="4">
        <f>C2/$J$1</f>
        <v>11175.193780982425</v>
      </c>
      <c r="E2" s="4">
        <v>5134984</v>
      </c>
      <c r="F2" s="4">
        <f>E2/$J$2</f>
        <v>11729.063499314756</v>
      </c>
      <c r="G2" s="11">
        <f>F2-D2</f>
        <v>553.8697183323311</v>
      </c>
      <c r="H2" s="8">
        <f>G2/D2</f>
        <v>4.956242631558553E-2</v>
      </c>
      <c r="J2">
        <v>437.8</v>
      </c>
    </row>
    <row r="3" spans="1:12" x14ac:dyDescent="0.3">
      <c r="A3">
        <v>1120</v>
      </c>
      <c r="B3" t="s">
        <v>28</v>
      </c>
      <c r="C3" s="4">
        <v>1425666</v>
      </c>
      <c r="D3" s="4">
        <f t="shared" ref="D3:D66" si="0">C3/$J$1</f>
        <v>3212.4064894096441</v>
      </c>
      <c r="E3" s="4">
        <v>1573504</v>
      </c>
      <c r="F3" s="4">
        <f t="shared" ref="F3:F66" si="1">E3/$J$2</f>
        <v>3594.1160347190498</v>
      </c>
      <c r="G3" s="11">
        <f t="shared" ref="G3:G37" si="2">F3-D3</f>
        <v>381.70954530940571</v>
      </c>
      <c r="H3" s="8">
        <f t="shared" ref="H3:H37" si="3">G3/D3</f>
        <v>0.11882355068319947</v>
      </c>
    </row>
    <row r="4" spans="1:12" x14ac:dyDescent="0.3">
      <c r="A4" s="20">
        <v>1192</v>
      </c>
      <c r="B4" s="20" t="s">
        <v>32</v>
      </c>
      <c r="C4" s="24">
        <v>186692</v>
      </c>
      <c r="D4" s="4">
        <f t="shared" si="0"/>
        <v>420.66696710229832</v>
      </c>
      <c r="E4" s="24">
        <v>186692</v>
      </c>
      <c r="F4" s="4">
        <f t="shared" si="1"/>
        <v>426.4321608040201</v>
      </c>
      <c r="G4" s="11">
        <f t="shared" si="2"/>
        <v>5.7651937017217847</v>
      </c>
      <c r="H4" s="8">
        <f t="shared" si="3"/>
        <v>1.3704888076747414E-2</v>
      </c>
    </row>
    <row r="5" spans="1:12" x14ac:dyDescent="0.3">
      <c r="A5">
        <v>1990</v>
      </c>
      <c r="B5" t="s">
        <v>39</v>
      </c>
      <c r="C5" s="4">
        <v>6000</v>
      </c>
      <c r="D5" s="4">
        <f t="shared" si="0"/>
        <v>13.519603424966201</v>
      </c>
      <c r="E5" s="4">
        <v>6000</v>
      </c>
      <c r="F5" s="4">
        <f t="shared" si="1"/>
        <v>13.704888076747373</v>
      </c>
      <c r="G5" s="11">
        <f t="shared" si="2"/>
        <v>0.18528465178117237</v>
      </c>
      <c r="H5" s="8">
        <f t="shared" si="3"/>
        <v>1.3704888076747383E-2</v>
      </c>
    </row>
    <row r="6" spans="1:12" x14ac:dyDescent="0.3">
      <c r="B6" s="1" t="s">
        <v>40</v>
      </c>
      <c r="C6" s="5">
        <f>SUM(C2:C5)</f>
        <v>6577909</v>
      </c>
      <c r="D6" s="5">
        <f t="shared" si="0"/>
        <v>14821.786840919332</v>
      </c>
      <c r="E6" s="5">
        <f>SUM(E2:E5)</f>
        <v>6901180</v>
      </c>
      <c r="F6" s="5">
        <f t="shared" si="1"/>
        <v>15763.316582914573</v>
      </c>
      <c r="G6" s="5">
        <f t="shared" si="2"/>
        <v>941.52974199524033</v>
      </c>
      <c r="H6" s="6">
        <f t="shared" si="3"/>
        <v>6.3523362743006587E-2</v>
      </c>
    </row>
    <row r="7" spans="1:12" x14ac:dyDescent="0.3">
      <c r="C7" s="4"/>
      <c r="D7" s="4"/>
      <c r="E7" s="4"/>
      <c r="F7" s="4"/>
      <c r="G7" s="11"/>
      <c r="H7" s="8"/>
    </row>
    <row r="8" spans="1:12" x14ac:dyDescent="0.3">
      <c r="B8" s="3" t="s">
        <v>42</v>
      </c>
      <c r="C8" s="4"/>
      <c r="D8" s="4"/>
      <c r="E8" s="4"/>
      <c r="F8" s="4"/>
      <c r="G8" s="11"/>
      <c r="H8" s="8"/>
    </row>
    <row r="9" spans="1:12" x14ac:dyDescent="0.3">
      <c r="A9">
        <v>3110</v>
      </c>
      <c r="B9" t="s">
        <v>43</v>
      </c>
      <c r="C9" s="4">
        <v>295269</v>
      </c>
      <c r="D9" s="4">
        <f t="shared" si="0"/>
        <v>665.3199639477242</v>
      </c>
      <c r="E9" s="4">
        <v>295269</v>
      </c>
      <c r="F9" s="4">
        <f t="shared" si="1"/>
        <v>674.43809958885333</v>
      </c>
      <c r="G9" s="11">
        <f t="shared" si="2"/>
        <v>9.118135641129129</v>
      </c>
      <c r="H9" s="8">
        <f t="shared" si="3"/>
        <v>1.3704888076747331E-2</v>
      </c>
    </row>
    <row r="10" spans="1:12" x14ac:dyDescent="0.3">
      <c r="B10" s="3" t="s">
        <v>46</v>
      </c>
      <c r="C10" s="5">
        <f>SUM(C9:C9)</f>
        <v>295269</v>
      </c>
      <c r="D10" s="5">
        <f t="shared" si="0"/>
        <v>665.3199639477242</v>
      </c>
      <c r="E10" s="5">
        <f>SUM(E9:E9)</f>
        <v>295269</v>
      </c>
      <c r="F10" s="5">
        <f t="shared" si="1"/>
        <v>674.43809958885333</v>
      </c>
      <c r="G10" s="15">
        <f t="shared" si="2"/>
        <v>9.118135641129129</v>
      </c>
      <c r="H10" s="14">
        <f t="shared" si="3"/>
        <v>1.3704888076747331E-2</v>
      </c>
    </row>
    <row r="11" spans="1:12" x14ac:dyDescent="0.3">
      <c r="B11" s="1" t="s">
        <v>56</v>
      </c>
      <c r="C11" s="4"/>
      <c r="D11" s="4"/>
      <c r="E11" s="4"/>
      <c r="F11" s="4"/>
      <c r="G11" s="11"/>
      <c r="H11" s="8"/>
    </row>
    <row r="12" spans="1:12" x14ac:dyDescent="0.3">
      <c r="B12" s="2" t="s">
        <v>113</v>
      </c>
      <c r="C12" s="4">
        <v>3149954</v>
      </c>
      <c r="D12" s="4">
        <f t="shared" si="0"/>
        <v>7097.6881478143305</v>
      </c>
      <c r="E12" s="4">
        <v>1962148</v>
      </c>
      <c r="F12" s="4">
        <f t="shared" si="1"/>
        <v>4481.8364550022843</v>
      </c>
      <c r="G12" s="11">
        <f t="shared" si="2"/>
        <v>-2615.8516928120462</v>
      </c>
      <c r="H12" s="8">
        <f t="shared" si="3"/>
        <v>-0.36854982049578694</v>
      </c>
    </row>
    <row r="13" spans="1:12" x14ac:dyDescent="0.3">
      <c r="B13" s="1" t="s">
        <v>55</v>
      </c>
      <c r="C13" s="5">
        <f>SUM(C12:C12)</f>
        <v>3149954</v>
      </c>
      <c r="D13" s="5">
        <f t="shared" si="0"/>
        <v>7097.6881478143305</v>
      </c>
      <c r="E13" s="5">
        <f>SUM(E12:E12)</f>
        <v>1962148</v>
      </c>
      <c r="F13" s="5">
        <f t="shared" si="1"/>
        <v>4481.8364550022843</v>
      </c>
      <c r="G13" s="15">
        <f t="shared" si="2"/>
        <v>-2615.8516928120462</v>
      </c>
      <c r="H13" s="14">
        <f t="shared" si="3"/>
        <v>-0.36854982049578694</v>
      </c>
    </row>
    <row r="14" spans="1:12" x14ac:dyDescent="0.3">
      <c r="C14" s="4"/>
      <c r="D14" s="4"/>
      <c r="E14" s="4"/>
      <c r="F14" s="4"/>
      <c r="G14" s="11"/>
      <c r="H14" s="8"/>
    </row>
    <row r="15" spans="1:12" x14ac:dyDescent="0.3">
      <c r="B15" s="6" t="s">
        <v>57</v>
      </c>
      <c r="C15" s="5">
        <v>10023132</v>
      </c>
      <c r="D15" s="5">
        <f t="shared" si="0"/>
        <v>22584.794952681386</v>
      </c>
      <c r="E15" s="5">
        <v>9156600</v>
      </c>
      <c r="F15" s="5">
        <f t="shared" si="1"/>
        <v>20915.029693924167</v>
      </c>
      <c r="G15" s="15">
        <f t="shared" si="2"/>
        <v>-1669.7652587572193</v>
      </c>
      <c r="H15" s="14">
        <f t="shared" si="3"/>
        <v>-7.3933159997938161E-2</v>
      </c>
    </row>
    <row r="16" spans="1:12" x14ac:dyDescent="0.3">
      <c r="D16" s="4"/>
      <c r="F16" s="4"/>
      <c r="G16" s="11"/>
      <c r="H16" s="8"/>
    </row>
    <row r="17" spans="1:8" x14ac:dyDescent="0.3">
      <c r="A17" s="91" t="s">
        <v>255</v>
      </c>
      <c r="B17" s="91"/>
      <c r="C17" s="91"/>
      <c r="D17" s="91"/>
      <c r="E17" s="91"/>
      <c r="F17" s="91"/>
      <c r="G17" s="91"/>
      <c r="H17" s="91"/>
    </row>
    <row r="18" spans="1:8" x14ac:dyDescent="0.3">
      <c r="A18">
        <v>1192</v>
      </c>
      <c r="B18" t="s">
        <v>564</v>
      </c>
      <c r="C18" s="57">
        <v>51950</v>
      </c>
      <c r="D18" s="4">
        <f t="shared" si="0"/>
        <v>117.05723298783235</v>
      </c>
      <c r="E18" s="4">
        <v>52000</v>
      </c>
      <c r="F18" s="4">
        <f t="shared" si="1"/>
        <v>118.7756966651439</v>
      </c>
      <c r="G18" s="11">
        <f t="shared" si="2"/>
        <v>1.7184636773115471</v>
      </c>
      <c r="H18" s="8">
        <f t="shared" si="3"/>
        <v>1.4680542444482476E-2</v>
      </c>
    </row>
    <row r="19" spans="1:8" x14ac:dyDescent="0.3">
      <c r="A19">
        <v>1150</v>
      </c>
      <c r="B19" t="s">
        <v>565</v>
      </c>
      <c r="C19" s="4">
        <v>6000</v>
      </c>
      <c r="D19" s="4">
        <f t="shared" si="0"/>
        <v>13.519603424966201</v>
      </c>
      <c r="E19" s="4">
        <v>10000</v>
      </c>
      <c r="F19" s="4">
        <f t="shared" si="1"/>
        <v>22.841480127912288</v>
      </c>
      <c r="G19" s="11">
        <f t="shared" si="2"/>
        <v>9.3218767029460867</v>
      </c>
      <c r="H19" s="8">
        <f t="shared" si="3"/>
        <v>0.68950814679457884</v>
      </c>
    </row>
    <row r="20" spans="1:8" x14ac:dyDescent="0.3">
      <c r="A20">
        <v>1500</v>
      </c>
      <c r="B20" t="s">
        <v>107</v>
      </c>
      <c r="C20" s="4">
        <v>1000</v>
      </c>
      <c r="D20" s="4">
        <f t="shared" si="0"/>
        <v>2.253267237494367</v>
      </c>
      <c r="E20" s="4">
        <v>100</v>
      </c>
      <c r="F20" s="4">
        <f t="shared" si="1"/>
        <v>0.22841480127912289</v>
      </c>
      <c r="G20" s="11">
        <f t="shared" si="2"/>
        <v>-2.024852436215244</v>
      </c>
      <c r="H20" s="8">
        <f t="shared" si="3"/>
        <v>-0.89862951119232526</v>
      </c>
    </row>
    <row r="21" spans="1:8" x14ac:dyDescent="0.3">
      <c r="A21">
        <v>1992</v>
      </c>
      <c r="B21" t="s">
        <v>566</v>
      </c>
      <c r="C21" s="4">
        <v>7000</v>
      </c>
      <c r="D21" s="4">
        <f t="shared" si="0"/>
        <v>15.772870662460567</v>
      </c>
      <c r="E21" s="4">
        <v>1000</v>
      </c>
      <c r="F21" s="4">
        <f t="shared" si="1"/>
        <v>2.284148012791229</v>
      </c>
      <c r="G21" s="11">
        <f t="shared" si="2"/>
        <v>-13.488722649669338</v>
      </c>
      <c r="H21" s="8">
        <f t="shared" si="3"/>
        <v>-0.85518501598903607</v>
      </c>
    </row>
    <row r="22" spans="1:8" x14ac:dyDescent="0.3">
      <c r="A22" s="1">
        <v>1000</v>
      </c>
      <c r="B22" s="1" t="s">
        <v>40</v>
      </c>
      <c r="C22" s="15">
        <f>SUM(C18:C21)</f>
        <v>65950</v>
      </c>
      <c r="D22" s="5">
        <f t="shared" si="0"/>
        <v>148.6029743127535</v>
      </c>
      <c r="E22" s="5">
        <f>SUM(E18:E21)</f>
        <v>63100</v>
      </c>
      <c r="F22" s="5">
        <f t="shared" si="1"/>
        <v>144.12973960712654</v>
      </c>
      <c r="G22" s="5">
        <f t="shared" si="2"/>
        <v>-4.4732347056269646</v>
      </c>
      <c r="H22" s="5">
        <f t="shared" si="3"/>
        <v>-3.0101919065310793E-2</v>
      </c>
    </row>
    <row r="23" spans="1:8" x14ac:dyDescent="0.3">
      <c r="A23">
        <v>5200</v>
      </c>
      <c r="B23" t="s">
        <v>424</v>
      </c>
      <c r="C23" s="4">
        <v>78578</v>
      </c>
      <c r="D23" s="4">
        <f t="shared" si="0"/>
        <v>177.05723298783235</v>
      </c>
      <c r="E23" s="4">
        <v>0</v>
      </c>
      <c r="F23" s="4">
        <f t="shared" si="1"/>
        <v>0</v>
      </c>
      <c r="G23" s="11">
        <f t="shared" si="2"/>
        <v>-177.05723298783235</v>
      </c>
      <c r="H23" s="8">
        <f t="shared" si="3"/>
        <v>-1</v>
      </c>
    </row>
    <row r="24" spans="1:8" x14ac:dyDescent="0.3">
      <c r="B24" s="1" t="s">
        <v>57</v>
      </c>
      <c r="C24" s="5">
        <v>585143</v>
      </c>
      <c r="D24" s="5">
        <f t="shared" si="0"/>
        <v>1318.4835511491663</v>
      </c>
      <c r="E24" s="5">
        <v>63100</v>
      </c>
      <c r="F24" s="5">
        <f t="shared" si="1"/>
        <v>144.12973960712654</v>
      </c>
      <c r="G24" s="15">
        <f t="shared" si="2"/>
        <v>-1174.3538115420397</v>
      </c>
      <c r="H24" s="14">
        <f t="shared" si="3"/>
        <v>-0.89068521978791038</v>
      </c>
    </row>
    <row r="25" spans="1:8" x14ac:dyDescent="0.3">
      <c r="D25" s="4"/>
      <c r="F25" s="4"/>
      <c r="G25" s="11"/>
      <c r="H25" s="8"/>
    </row>
    <row r="26" spans="1:8" x14ac:dyDescent="0.3">
      <c r="A26" s="91" t="s">
        <v>545</v>
      </c>
      <c r="B26" s="91"/>
      <c r="C26" s="91"/>
      <c r="D26" s="91"/>
      <c r="E26" s="91"/>
      <c r="F26" s="91"/>
      <c r="G26" s="91"/>
      <c r="H26" s="91"/>
    </row>
    <row r="27" spans="1:8" x14ac:dyDescent="0.3">
      <c r="A27">
        <v>4200</v>
      </c>
      <c r="B27" t="s">
        <v>111</v>
      </c>
      <c r="C27" s="4">
        <v>249669</v>
      </c>
      <c r="D27" s="4">
        <f t="shared" si="0"/>
        <v>562.57097791798105</v>
      </c>
      <c r="E27" s="4">
        <v>249669</v>
      </c>
      <c r="F27" s="4">
        <f t="shared" si="1"/>
        <v>570.28095020557328</v>
      </c>
      <c r="G27" s="11">
        <f t="shared" si="2"/>
        <v>7.7099722875922225</v>
      </c>
      <c r="H27" s="8">
        <f t="shared" si="3"/>
        <v>1.3704888076747327E-2</v>
      </c>
    </row>
    <row r="28" spans="1:8" x14ac:dyDescent="0.3">
      <c r="A28">
        <v>4500</v>
      </c>
      <c r="B28" t="s">
        <v>568</v>
      </c>
      <c r="C28" s="4">
        <v>241522</v>
      </c>
      <c r="D28" s="4">
        <f t="shared" si="0"/>
        <v>544.21360973411447</v>
      </c>
      <c r="E28" s="4">
        <v>241522</v>
      </c>
      <c r="F28" s="4">
        <f t="shared" si="1"/>
        <v>551.67199634536314</v>
      </c>
      <c r="G28" s="11">
        <f t="shared" si="2"/>
        <v>7.4583866112486703</v>
      </c>
      <c r="H28" s="8">
        <f t="shared" si="3"/>
        <v>1.3704888076747294E-2</v>
      </c>
    </row>
    <row r="29" spans="1:8" x14ac:dyDescent="0.3">
      <c r="A29" s="1">
        <v>4000</v>
      </c>
      <c r="B29" s="1" t="s">
        <v>358</v>
      </c>
      <c r="C29" s="15">
        <f>SUM(C27:C28)</f>
        <v>491191</v>
      </c>
      <c r="D29" s="5">
        <f t="shared" si="0"/>
        <v>1106.7845876520955</v>
      </c>
      <c r="E29" s="15">
        <f>SUM(E27:E28)</f>
        <v>491191</v>
      </c>
      <c r="F29" s="5">
        <f t="shared" si="1"/>
        <v>1121.9529465509365</v>
      </c>
      <c r="G29" s="15">
        <f t="shared" si="2"/>
        <v>15.168358898841007</v>
      </c>
      <c r="H29" s="14">
        <f t="shared" si="3"/>
        <v>1.3704888076747414E-2</v>
      </c>
    </row>
    <row r="30" spans="1:8" x14ac:dyDescent="0.3">
      <c r="B30" s="1" t="s">
        <v>57</v>
      </c>
      <c r="C30" s="15">
        <f>C29</f>
        <v>491191</v>
      </c>
      <c r="D30" s="5">
        <f t="shared" si="0"/>
        <v>1106.7845876520955</v>
      </c>
      <c r="E30" s="15">
        <f>E29</f>
        <v>491191</v>
      </c>
      <c r="F30" s="5">
        <f t="shared" si="1"/>
        <v>1121.9529465509365</v>
      </c>
      <c r="G30" s="15">
        <f t="shared" si="2"/>
        <v>15.168358898841007</v>
      </c>
      <c r="H30" s="14">
        <f t="shared" si="3"/>
        <v>1.3704888076747414E-2</v>
      </c>
    </row>
    <row r="31" spans="1:8" x14ac:dyDescent="0.3">
      <c r="D31" s="4"/>
      <c r="F31" s="4"/>
      <c r="G31" s="11"/>
      <c r="H31" s="8"/>
    </row>
    <row r="32" spans="1:8" x14ac:dyDescent="0.3">
      <c r="A32" s="91" t="s">
        <v>349</v>
      </c>
      <c r="B32" s="91"/>
      <c r="C32" s="91"/>
      <c r="D32" s="91"/>
      <c r="E32" s="91"/>
      <c r="F32" s="91"/>
      <c r="G32" s="91"/>
      <c r="H32" s="91"/>
    </row>
    <row r="33" spans="1:8" x14ac:dyDescent="0.3">
      <c r="A33" s="60">
        <v>1620</v>
      </c>
      <c r="B33" s="16" t="s">
        <v>443</v>
      </c>
      <c r="C33" s="48">
        <v>3000</v>
      </c>
      <c r="D33" s="56">
        <f>C33/J1</f>
        <v>6.7598017124831005</v>
      </c>
      <c r="E33" s="48">
        <v>3000</v>
      </c>
      <c r="F33" s="56">
        <f>E33/J2</f>
        <v>6.8524440383736867</v>
      </c>
      <c r="G33" s="56">
        <f>F33-D33</f>
        <v>9.2642325890586186E-2</v>
      </c>
      <c r="H33" s="38">
        <f>G33/D33</f>
        <v>1.3704888076747383E-2</v>
      </c>
    </row>
    <row r="34" spans="1:8" x14ac:dyDescent="0.3">
      <c r="A34">
        <v>1940</v>
      </c>
      <c r="B34" t="s">
        <v>570</v>
      </c>
      <c r="C34" s="4">
        <v>55000</v>
      </c>
      <c r="D34" s="63">
        <f t="shared" ref="D34" si="4">C34/$J$1</f>
        <v>123.92969806219017</v>
      </c>
      <c r="E34" s="4">
        <v>55000</v>
      </c>
      <c r="F34" s="28">
        <f t="shared" ref="F34" si="5">E34/$J$2</f>
        <v>125.62814070351759</v>
      </c>
      <c r="G34" s="29">
        <f t="shared" ref="G34" si="6">F34-D34</f>
        <v>1.6984426413274178</v>
      </c>
      <c r="H34" s="30">
        <f t="shared" ref="H34" si="7">G34/D34</f>
        <v>1.3704888076747419E-2</v>
      </c>
    </row>
    <row r="35" spans="1:8" x14ac:dyDescent="0.3">
      <c r="A35" s="1">
        <v>1000</v>
      </c>
      <c r="B35" s="1" t="s">
        <v>40</v>
      </c>
      <c r="C35" s="15">
        <f>SUM(C33:C34)</f>
        <v>58000</v>
      </c>
      <c r="D35" s="5">
        <f t="shared" si="0"/>
        <v>130.68949977467327</v>
      </c>
      <c r="E35" s="15">
        <f>SUM(E33:E34)</f>
        <v>58000</v>
      </c>
      <c r="F35" s="5">
        <f t="shared" si="1"/>
        <v>132.48058474189128</v>
      </c>
      <c r="G35" s="15">
        <f t="shared" si="2"/>
        <v>1.791084967218012</v>
      </c>
      <c r="H35" s="14">
        <f t="shared" si="3"/>
        <v>1.370488807674748E-2</v>
      </c>
    </row>
    <row r="36" spans="1:8" x14ac:dyDescent="0.3">
      <c r="A36">
        <v>3200</v>
      </c>
      <c r="B36" t="s">
        <v>399</v>
      </c>
      <c r="C36" s="4">
        <v>50000</v>
      </c>
      <c r="D36" s="4">
        <f t="shared" si="0"/>
        <v>112.66336187471833</v>
      </c>
      <c r="E36" s="4">
        <v>50000</v>
      </c>
      <c r="F36" s="4">
        <f t="shared" si="1"/>
        <v>114.20740063956144</v>
      </c>
      <c r="G36" s="11">
        <f t="shared" si="2"/>
        <v>1.5440387648431084</v>
      </c>
      <c r="H36" s="8">
        <f t="shared" si="3"/>
        <v>1.3704888076747431E-2</v>
      </c>
    </row>
    <row r="37" spans="1:8" x14ac:dyDescent="0.3">
      <c r="A37">
        <v>3200</v>
      </c>
      <c r="B37" t="s">
        <v>571</v>
      </c>
      <c r="C37" s="4">
        <v>121026</v>
      </c>
      <c r="D37" s="4">
        <f t="shared" si="0"/>
        <v>272.70392068499325</v>
      </c>
      <c r="E37" s="4">
        <v>121026</v>
      </c>
      <c r="F37" s="4">
        <f t="shared" si="1"/>
        <v>276.44129739607126</v>
      </c>
      <c r="G37" s="11">
        <f t="shared" si="2"/>
        <v>3.7373767110780136</v>
      </c>
      <c r="H37" s="8">
        <f t="shared" si="3"/>
        <v>1.3704888076747331E-2</v>
      </c>
    </row>
    <row r="38" spans="1:8" x14ac:dyDescent="0.3">
      <c r="A38">
        <v>3200</v>
      </c>
      <c r="B38" t="s">
        <v>572</v>
      </c>
      <c r="C38" s="4">
        <v>878</v>
      </c>
      <c r="D38" s="4">
        <f t="shared" si="0"/>
        <v>1.978368634520054</v>
      </c>
      <c r="E38" s="4">
        <v>878</v>
      </c>
      <c r="F38" s="4">
        <f t="shared" si="1"/>
        <v>2.0054819552306991</v>
      </c>
      <c r="G38" s="11">
        <f t="shared" ref="G38:G71" si="8">F38-D38</f>
        <v>2.7113320710645095E-2</v>
      </c>
      <c r="H38" s="8">
        <f t="shared" ref="H38:H71" si="9">G38/D38</f>
        <v>1.3704888076747487E-2</v>
      </c>
    </row>
    <row r="39" spans="1:8" x14ac:dyDescent="0.3">
      <c r="A39">
        <v>3200</v>
      </c>
      <c r="B39" t="s">
        <v>137</v>
      </c>
      <c r="C39" s="4">
        <v>14586</v>
      </c>
      <c r="D39" s="4">
        <f t="shared" si="0"/>
        <v>32.866155926092837</v>
      </c>
      <c r="E39" s="4">
        <v>14586</v>
      </c>
      <c r="F39" s="4">
        <f t="shared" si="1"/>
        <v>33.316582914572862</v>
      </c>
      <c r="G39" s="11">
        <f t="shared" si="8"/>
        <v>0.45042698848002516</v>
      </c>
      <c r="H39" s="8">
        <f t="shared" si="9"/>
        <v>1.3704888076747234E-2</v>
      </c>
    </row>
    <row r="40" spans="1:8" x14ac:dyDescent="0.3">
      <c r="A40">
        <v>3200</v>
      </c>
      <c r="B40" t="s">
        <v>573</v>
      </c>
      <c r="C40" s="4">
        <v>69696</v>
      </c>
      <c r="D40" s="4">
        <f t="shared" si="0"/>
        <v>157.0437133844074</v>
      </c>
      <c r="E40" s="4">
        <v>69696</v>
      </c>
      <c r="F40" s="4">
        <f t="shared" si="1"/>
        <v>159.19597989949747</v>
      </c>
      <c r="G40" s="11">
        <f t="shared" si="8"/>
        <v>2.1522665150900764</v>
      </c>
      <c r="H40" s="8">
        <f t="shared" si="9"/>
        <v>1.3704888076747242E-2</v>
      </c>
    </row>
    <row r="41" spans="1:8" x14ac:dyDescent="0.3">
      <c r="A41">
        <v>3200</v>
      </c>
      <c r="B41" t="s">
        <v>574</v>
      </c>
      <c r="C41" s="4">
        <v>33678</v>
      </c>
      <c r="D41" s="4">
        <f t="shared" si="0"/>
        <v>75.885534024335286</v>
      </c>
      <c r="E41" s="4">
        <v>33678</v>
      </c>
      <c r="F41" s="4">
        <f t="shared" si="1"/>
        <v>76.925536774782998</v>
      </c>
      <c r="G41" s="11">
        <f t="shared" si="8"/>
        <v>1.0400027504477123</v>
      </c>
      <c r="H41" s="8">
        <f t="shared" si="9"/>
        <v>1.3704888076747275E-2</v>
      </c>
    </row>
    <row r="42" spans="1:8" x14ac:dyDescent="0.3">
      <c r="A42">
        <v>3200</v>
      </c>
      <c r="B42" t="s">
        <v>575</v>
      </c>
      <c r="C42" s="4">
        <v>64000</v>
      </c>
      <c r="D42" s="4">
        <f t="shared" si="0"/>
        <v>144.20910319963949</v>
      </c>
      <c r="E42" s="4">
        <v>64000</v>
      </c>
      <c r="F42" s="4">
        <f t="shared" si="1"/>
        <v>146.18547281863866</v>
      </c>
      <c r="G42" s="11">
        <f t="shared" si="8"/>
        <v>1.976369618999172</v>
      </c>
      <c r="H42" s="8">
        <f t="shared" si="9"/>
        <v>1.3704888076747383E-2</v>
      </c>
    </row>
    <row r="43" spans="1:8" x14ac:dyDescent="0.3">
      <c r="A43">
        <v>3200</v>
      </c>
      <c r="B43" t="s">
        <v>576</v>
      </c>
      <c r="C43" s="4">
        <v>3368</v>
      </c>
      <c r="D43" s="4">
        <f t="shared" si="0"/>
        <v>7.589004055881027</v>
      </c>
      <c r="E43" s="4">
        <v>3368</v>
      </c>
      <c r="F43" s="4">
        <f t="shared" si="1"/>
        <v>7.6930105070808583</v>
      </c>
      <c r="G43" s="11">
        <f t="shared" si="8"/>
        <v>0.10400645119983132</v>
      </c>
      <c r="H43" s="8">
        <f t="shared" si="9"/>
        <v>1.3704888076747371E-2</v>
      </c>
    </row>
    <row r="44" spans="1:8" x14ac:dyDescent="0.3">
      <c r="A44">
        <v>3200</v>
      </c>
      <c r="B44" t="s">
        <v>577</v>
      </c>
      <c r="C44" s="4">
        <v>3750</v>
      </c>
      <c r="D44" s="4">
        <f t="shared" si="0"/>
        <v>8.4497521406038754</v>
      </c>
      <c r="E44" s="4">
        <v>3750</v>
      </c>
      <c r="F44" s="4">
        <f t="shared" si="1"/>
        <v>8.5655550479671074</v>
      </c>
      <c r="G44" s="11">
        <f t="shared" si="8"/>
        <v>0.11580290736323207</v>
      </c>
      <c r="H44" s="8">
        <f t="shared" si="9"/>
        <v>1.3704888076747305E-2</v>
      </c>
    </row>
    <row r="45" spans="1:8" x14ac:dyDescent="0.3">
      <c r="A45">
        <v>3550</v>
      </c>
      <c r="B45" t="s">
        <v>578</v>
      </c>
      <c r="C45" s="4">
        <v>85</v>
      </c>
      <c r="D45" s="4">
        <f t="shared" si="0"/>
        <v>0.19152771518702116</v>
      </c>
      <c r="E45" s="4">
        <v>85</v>
      </c>
      <c r="F45" s="4">
        <f t="shared" si="1"/>
        <v>0.19415258108725444</v>
      </c>
      <c r="G45" s="11">
        <f t="shared" si="8"/>
        <v>2.6248659002332808E-3</v>
      </c>
      <c r="H45" s="8">
        <f t="shared" si="9"/>
        <v>1.3704888076747414E-2</v>
      </c>
    </row>
    <row r="46" spans="1:8" x14ac:dyDescent="0.3">
      <c r="A46" s="1">
        <v>3000</v>
      </c>
      <c r="B46" s="1" t="s">
        <v>46</v>
      </c>
      <c r="C46" s="15">
        <f>SUM(C36:C45)</f>
        <v>361067</v>
      </c>
      <c r="D46" s="5">
        <f t="shared" si="0"/>
        <v>813.58044164037858</v>
      </c>
      <c r="E46" s="15">
        <f>SUM(E36:E45)</f>
        <v>361067</v>
      </c>
      <c r="F46" s="5">
        <f t="shared" si="1"/>
        <v>824.73047053449056</v>
      </c>
      <c r="G46" s="15">
        <f t="shared" si="8"/>
        <v>11.150028894111983</v>
      </c>
      <c r="H46" s="14">
        <f t="shared" si="9"/>
        <v>1.3704888076747246E-2</v>
      </c>
    </row>
    <row r="47" spans="1:8" x14ac:dyDescent="0.3">
      <c r="A47">
        <v>4502</v>
      </c>
      <c r="B47" t="s">
        <v>579</v>
      </c>
      <c r="C47" s="4">
        <v>7000</v>
      </c>
      <c r="D47" s="4">
        <f t="shared" si="0"/>
        <v>15.772870662460567</v>
      </c>
      <c r="E47" s="4">
        <v>7000</v>
      </c>
      <c r="F47" s="4">
        <f t="shared" si="1"/>
        <v>15.989036089538601</v>
      </c>
      <c r="G47" s="11">
        <f t="shared" si="8"/>
        <v>0.21616542707803355</v>
      </c>
      <c r="H47" s="8">
        <f t="shared" si="9"/>
        <v>1.3704888076747327E-2</v>
      </c>
    </row>
    <row r="48" spans="1:8" x14ac:dyDescent="0.3">
      <c r="A48">
        <v>4504</v>
      </c>
      <c r="B48" t="s">
        <v>369</v>
      </c>
      <c r="C48" s="4">
        <v>1300</v>
      </c>
      <c r="D48" s="4">
        <f t="shared" si="0"/>
        <v>2.9292474087426768</v>
      </c>
      <c r="E48" s="4">
        <v>1300</v>
      </c>
      <c r="F48" s="4">
        <f t="shared" si="1"/>
        <v>2.9693924166285974</v>
      </c>
      <c r="G48" s="11">
        <f t="shared" si="8"/>
        <v>4.014500788592068E-2</v>
      </c>
      <c r="H48" s="8">
        <f t="shared" si="9"/>
        <v>1.3704888076747383E-2</v>
      </c>
    </row>
    <row r="49" spans="1:8" x14ac:dyDescent="0.3">
      <c r="A49" s="1">
        <v>4000</v>
      </c>
      <c r="B49" s="1" t="s">
        <v>49</v>
      </c>
      <c r="C49" s="15">
        <f>SUM(C47:C48)</f>
        <v>8300</v>
      </c>
      <c r="D49" s="5">
        <f t="shared" si="0"/>
        <v>18.702118071203245</v>
      </c>
      <c r="E49" s="15">
        <f>SUM(E47:E48)</f>
        <v>8300</v>
      </c>
      <c r="F49" s="5">
        <f t="shared" si="1"/>
        <v>18.958428506167198</v>
      </c>
      <c r="G49" s="15">
        <f t="shared" si="8"/>
        <v>0.25631043496395378</v>
      </c>
      <c r="H49" s="14">
        <f t="shared" si="9"/>
        <v>1.3704888076747312E-2</v>
      </c>
    </row>
    <row r="50" spans="1:8" x14ac:dyDescent="0.3">
      <c r="A50">
        <v>5200</v>
      </c>
      <c r="B50" t="s">
        <v>331</v>
      </c>
      <c r="C50" s="4">
        <v>33019</v>
      </c>
      <c r="D50" s="4">
        <f t="shared" si="0"/>
        <v>74.400630914826493</v>
      </c>
      <c r="E50" s="4">
        <v>34622</v>
      </c>
      <c r="F50" s="4">
        <f t="shared" si="1"/>
        <v>79.08177249885793</v>
      </c>
      <c r="G50" s="11">
        <f t="shared" si="8"/>
        <v>4.6811415840314368</v>
      </c>
      <c r="H50" s="8">
        <f t="shared" si="9"/>
        <v>6.2918036130505214E-2</v>
      </c>
    </row>
    <row r="51" spans="1:8" x14ac:dyDescent="0.3">
      <c r="B51" s="1" t="s">
        <v>57</v>
      </c>
      <c r="C51" s="5">
        <v>460656</v>
      </c>
      <c r="D51" s="5">
        <f t="shared" si="0"/>
        <v>1037.9810725552049</v>
      </c>
      <c r="E51" s="5">
        <v>462259</v>
      </c>
      <c r="F51" s="5">
        <f t="shared" si="1"/>
        <v>1055.8679762448605</v>
      </c>
      <c r="G51" s="15">
        <f t="shared" si="8"/>
        <v>17.886903689655583</v>
      </c>
      <c r="H51" s="14">
        <f t="shared" si="9"/>
        <v>1.7232398704172199E-2</v>
      </c>
    </row>
    <row r="52" spans="1:8" x14ac:dyDescent="0.3">
      <c r="D52" s="4"/>
      <c r="F52" s="4"/>
      <c r="G52" s="11"/>
      <c r="H52" s="8"/>
    </row>
    <row r="53" spans="1:8" x14ac:dyDescent="0.3">
      <c r="A53" s="91" t="s">
        <v>580</v>
      </c>
      <c r="B53" s="91"/>
      <c r="C53" s="91"/>
      <c r="D53" s="91"/>
      <c r="E53" s="91"/>
      <c r="F53" s="91"/>
      <c r="G53" s="91"/>
      <c r="H53" s="91"/>
    </row>
    <row r="54" spans="1:8" x14ac:dyDescent="0.3">
      <c r="A54">
        <v>1500</v>
      </c>
      <c r="B54" t="s">
        <v>107</v>
      </c>
      <c r="C54" s="4">
        <v>1000</v>
      </c>
      <c r="D54" s="4">
        <f t="shared" si="0"/>
        <v>2.253267237494367</v>
      </c>
      <c r="E54" s="4">
        <v>1300</v>
      </c>
      <c r="F54" s="4">
        <f t="shared" si="1"/>
        <v>2.9693924166285974</v>
      </c>
      <c r="G54" s="11">
        <f t="shared" si="8"/>
        <v>0.71612517913423046</v>
      </c>
      <c r="H54" s="8">
        <f t="shared" si="9"/>
        <v>0.31781635449977147</v>
      </c>
    </row>
    <row r="55" spans="1:8" x14ac:dyDescent="0.3">
      <c r="A55">
        <v>1900</v>
      </c>
      <c r="B55" t="s">
        <v>581</v>
      </c>
      <c r="C55" s="4">
        <v>13753</v>
      </c>
      <c r="D55" s="4">
        <f t="shared" si="0"/>
        <v>30.989184317260026</v>
      </c>
      <c r="E55" s="4">
        <v>13753</v>
      </c>
      <c r="F55" s="4">
        <f t="shared" si="1"/>
        <v>31.413887619917769</v>
      </c>
      <c r="G55" s="11">
        <f t="shared" si="8"/>
        <v>0.42470330265774336</v>
      </c>
      <c r="H55" s="8">
        <f t="shared" si="9"/>
        <v>1.3704888076747366E-2</v>
      </c>
    </row>
    <row r="56" spans="1:8" x14ac:dyDescent="0.3">
      <c r="A56" s="1">
        <v>1000</v>
      </c>
      <c r="B56" s="1" t="s">
        <v>40</v>
      </c>
      <c r="C56" s="5">
        <v>14753</v>
      </c>
      <c r="D56" s="5">
        <f t="shared" si="0"/>
        <v>33.242451554754396</v>
      </c>
      <c r="E56" s="5">
        <v>15053</v>
      </c>
      <c r="F56" s="5">
        <f t="shared" si="1"/>
        <v>34.383280036546367</v>
      </c>
      <c r="G56" s="15">
        <f t="shared" si="8"/>
        <v>1.1408284817919707</v>
      </c>
      <c r="H56" s="14">
        <f t="shared" si="9"/>
        <v>3.4318422030724369E-2</v>
      </c>
    </row>
    <row r="57" spans="1:8" x14ac:dyDescent="0.3">
      <c r="B57" s="5" t="s">
        <v>57</v>
      </c>
      <c r="C57" s="5">
        <v>82330</v>
      </c>
      <c r="D57" s="5">
        <f t="shared" si="0"/>
        <v>185.51149166291123</v>
      </c>
      <c r="E57" s="5">
        <v>96883</v>
      </c>
      <c r="F57" s="5">
        <f t="shared" si="1"/>
        <v>221.29511192325262</v>
      </c>
      <c r="G57" s="15">
        <f t="shared" si="8"/>
        <v>35.783620260341394</v>
      </c>
      <c r="H57" s="14">
        <f t="shared" si="9"/>
        <v>0.19289166368929322</v>
      </c>
    </row>
    <row r="58" spans="1:8" x14ac:dyDescent="0.3">
      <c r="D58" s="4"/>
      <c r="F58" s="4"/>
      <c r="G58" s="11"/>
      <c r="H58" s="8"/>
    </row>
    <row r="59" spans="1:8" x14ac:dyDescent="0.3">
      <c r="A59" s="91" t="s">
        <v>271</v>
      </c>
      <c r="B59" s="91"/>
      <c r="C59" s="91"/>
      <c r="D59" s="91"/>
      <c r="E59" s="91"/>
      <c r="F59" s="91"/>
      <c r="G59" s="91"/>
      <c r="H59" s="91"/>
    </row>
    <row r="60" spans="1:8" x14ac:dyDescent="0.3">
      <c r="A60">
        <v>3115</v>
      </c>
      <c r="B60" t="s">
        <v>582</v>
      </c>
      <c r="C60" s="4">
        <v>429465</v>
      </c>
      <c r="D60" s="4">
        <f t="shared" si="0"/>
        <v>967.69941415051824</v>
      </c>
      <c r="E60" s="4">
        <v>429465</v>
      </c>
      <c r="F60" s="4">
        <f t="shared" si="1"/>
        <v>980.96162631338507</v>
      </c>
      <c r="G60" s="11">
        <f t="shared" si="8"/>
        <v>13.262212162866831</v>
      </c>
      <c r="H60" s="8">
        <f t="shared" si="9"/>
        <v>1.3704888076747348E-2</v>
      </c>
    </row>
    <row r="61" spans="1:8" x14ac:dyDescent="0.3">
      <c r="A61" s="1">
        <v>3000</v>
      </c>
      <c r="B61" s="1" t="s">
        <v>46</v>
      </c>
      <c r="C61" s="15">
        <f>C60</f>
        <v>429465</v>
      </c>
      <c r="D61" s="5">
        <f t="shared" si="0"/>
        <v>967.69941415051824</v>
      </c>
      <c r="E61" s="15">
        <f>E60</f>
        <v>429465</v>
      </c>
      <c r="F61" s="5">
        <f t="shared" si="1"/>
        <v>980.96162631338507</v>
      </c>
      <c r="G61" s="15">
        <f t="shared" si="8"/>
        <v>13.262212162866831</v>
      </c>
      <c r="H61" s="14">
        <f t="shared" si="9"/>
        <v>1.3704888076747348E-2</v>
      </c>
    </row>
    <row r="62" spans="1:8" x14ac:dyDescent="0.3">
      <c r="A62">
        <v>5200</v>
      </c>
      <c r="B62" t="s">
        <v>331</v>
      </c>
      <c r="C62" s="4">
        <v>190212</v>
      </c>
      <c r="D62" s="4">
        <f t="shared" si="0"/>
        <v>428.59846777827852</v>
      </c>
      <c r="E62" s="4">
        <v>202444</v>
      </c>
      <c r="F62" s="4">
        <f t="shared" si="1"/>
        <v>462.41206030150755</v>
      </c>
      <c r="G62" s="11">
        <f t="shared" si="8"/>
        <v>33.813592523229033</v>
      </c>
      <c r="H62" s="8">
        <f t="shared" si="9"/>
        <v>7.8893405052305035E-2</v>
      </c>
    </row>
    <row r="63" spans="1:8" x14ac:dyDescent="0.3">
      <c r="B63" s="1" t="s">
        <v>57</v>
      </c>
      <c r="C63" s="5">
        <v>619677</v>
      </c>
      <c r="D63" s="5">
        <f t="shared" si="0"/>
        <v>1396.2978819287966</v>
      </c>
      <c r="E63" s="5">
        <v>631909</v>
      </c>
      <c r="F63" s="5">
        <f t="shared" si="1"/>
        <v>1443.3736866148927</v>
      </c>
      <c r="G63" s="15">
        <f t="shared" si="8"/>
        <v>47.075804686096035</v>
      </c>
      <c r="H63" s="14">
        <f t="shared" si="9"/>
        <v>3.371472899541119E-2</v>
      </c>
    </row>
    <row r="64" spans="1:8" x14ac:dyDescent="0.3">
      <c r="D64" s="4"/>
      <c r="F64" s="4"/>
      <c r="G64" s="11"/>
      <c r="H64" s="8"/>
    </row>
    <row r="65" spans="1:8" x14ac:dyDescent="0.3">
      <c r="A65" s="91" t="s">
        <v>583</v>
      </c>
      <c r="B65" s="91"/>
      <c r="C65" s="91"/>
      <c r="D65" s="91"/>
      <c r="E65" s="91"/>
      <c r="F65" s="91"/>
      <c r="G65" s="91"/>
      <c r="H65" s="91"/>
    </row>
    <row r="66" spans="1:8" x14ac:dyDescent="0.3">
      <c r="B66" s="1" t="s">
        <v>57</v>
      </c>
      <c r="C66" s="5">
        <v>78578</v>
      </c>
      <c r="D66" s="5">
        <f t="shared" si="0"/>
        <v>177.05723298783235</v>
      </c>
      <c r="E66" s="5">
        <v>0</v>
      </c>
      <c r="F66" s="5">
        <f t="shared" si="1"/>
        <v>0</v>
      </c>
      <c r="G66" s="15">
        <f t="shared" si="8"/>
        <v>-177.05723298783235</v>
      </c>
      <c r="H66" s="14">
        <f t="shared" si="9"/>
        <v>-1</v>
      </c>
    </row>
    <row r="67" spans="1:8" x14ac:dyDescent="0.3">
      <c r="D67" s="4"/>
      <c r="F67" s="4"/>
      <c r="G67" s="11"/>
      <c r="H67" s="8"/>
    </row>
    <row r="68" spans="1:8" x14ac:dyDescent="0.3">
      <c r="A68" s="91" t="s">
        <v>585</v>
      </c>
      <c r="B68" s="91"/>
      <c r="C68" s="91"/>
      <c r="D68" s="91"/>
      <c r="E68" s="91"/>
      <c r="F68" s="91"/>
      <c r="G68" s="91"/>
      <c r="H68" s="91"/>
    </row>
    <row r="69" spans="1:8" x14ac:dyDescent="0.3">
      <c r="A69">
        <v>1990</v>
      </c>
      <c r="B69" t="s">
        <v>158</v>
      </c>
      <c r="C69" s="4">
        <v>15000</v>
      </c>
      <c r="D69" s="4">
        <f t="shared" ref="D69:D71" si="10">C69/$J$1</f>
        <v>33.799008562415501</v>
      </c>
      <c r="E69" s="4">
        <v>10000</v>
      </c>
      <c r="F69" s="4">
        <f t="shared" ref="F69:F71" si="11">E69/$J$2</f>
        <v>22.841480127912288</v>
      </c>
      <c r="G69" s="11">
        <f t="shared" si="8"/>
        <v>-10.957528434503214</v>
      </c>
      <c r="H69" s="8">
        <f t="shared" si="9"/>
        <v>-0.32419674128216841</v>
      </c>
    </row>
    <row r="70" spans="1:8" x14ac:dyDescent="0.3">
      <c r="A70" s="1">
        <v>1000</v>
      </c>
      <c r="B70" s="1" t="s">
        <v>40</v>
      </c>
      <c r="C70" s="15">
        <f>C69</f>
        <v>15000</v>
      </c>
      <c r="D70" s="5">
        <f t="shared" si="10"/>
        <v>33.799008562415501</v>
      </c>
      <c r="E70" s="15">
        <f>E69</f>
        <v>10000</v>
      </c>
      <c r="F70" s="5">
        <f t="shared" si="11"/>
        <v>22.841480127912288</v>
      </c>
      <c r="G70" s="15">
        <f t="shared" si="8"/>
        <v>-10.957528434503214</v>
      </c>
      <c r="H70" s="14">
        <f t="shared" si="9"/>
        <v>-0.32419674128216841</v>
      </c>
    </row>
    <row r="71" spans="1:8" x14ac:dyDescent="0.3">
      <c r="B71" s="1" t="s">
        <v>57</v>
      </c>
      <c r="C71" s="5">
        <v>42266</v>
      </c>
      <c r="D71" s="5">
        <f t="shared" si="10"/>
        <v>95.236593059936908</v>
      </c>
      <c r="E71" s="5">
        <v>25646</v>
      </c>
      <c r="F71" s="5">
        <f t="shared" si="11"/>
        <v>58.579259936043854</v>
      </c>
      <c r="G71" s="15">
        <f t="shared" si="8"/>
        <v>-36.657333123893054</v>
      </c>
      <c r="H71" s="14">
        <f t="shared" si="9"/>
        <v>-0.38490806890606488</v>
      </c>
    </row>
    <row r="72" spans="1:8" x14ac:dyDescent="0.3">
      <c r="D72" s="4"/>
      <c r="F72" s="4"/>
      <c r="G72" s="11"/>
      <c r="H72" s="8"/>
    </row>
    <row r="73" spans="1:8" x14ac:dyDescent="0.3">
      <c r="D73" s="4"/>
      <c r="F73" s="4"/>
      <c r="G73" s="11"/>
      <c r="H73" s="8"/>
    </row>
    <row r="74" spans="1:8" x14ac:dyDescent="0.3">
      <c r="B74" s="1" t="s">
        <v>630</v>
      </c>
      <c r="C74" s="15">
        <f>C70+C56+C35+C22+C6</f>
        <v>6731612</v>
      </c>
      <c r="D74" s="5">
        <f>C74/J1</f>
        <v>15168.120775123929</v>
      </c>
      <c r="E74" s="15">
        <f>E56+E70+E35+E22+E6</f>
        <v>7047333</v>
      </c>
      <c r="F74" s="5">
        <f>E74/J2</f>
        <v>16097.151667428048</v>
      </c>
      <c r="G74" s="15">
        <f>F74-D74</f>
        <v>929.03089230411933</v>
      </c>
      <c r="H74" s="14">
        <f>G74/D74</f>
        <v>6.1248911851213082E-2</v>
      </c>
    </row>
    <row r="75" spans="1:8" x14ac:dyDescent="0.3">
      <c r="B75" s="1" t="s">
        <v>631</v>
      </c>
      <c r="C75" s="15">
        <f>C61+C46+C10</f>
        <v>1085801</v>
      </c>
      <c r="D75" s="5">
        <f>C75/J1</f>
        <v>2446.5998197386211</v>
      </c>
      <c r="E75" s="15">
        <f>E61+E46+E10</f>
        <v>1085801</v>
      </c>
      <c r="F75" s="5">
        <f>E75/J2</f>
        <v>2480.130196436729</v>
      </c>
      <c r="G75" s="15">
        <f>F75-D75</f>
        <v>33.53037669810783</v>
      </c>
      <c r="H75" s="14">
        <f>G75/D75</f>
        <v>1.3704888076747261E-2</v>
      </c>
    </row>
    <row r="76" spans="1:8" x14ac:dyDescent="0.3">
      <c r="B76" s="1" t="s">
        <v>632</v>
      </c>
      <c r="C76" s="15">
        <f>C49+C29</f>
        <v>499491</v>
      </c>
      <c r="D76" s="5">
        <f>C76/J1</f>
        <v>1125.4867057232987</v>
      </c>
      <c r="E76" s="15">
        <f>E49+E29</f>
        <v>499491</v>
      </c>
      <c r="F76" s="5">
        <f>E76/J2</f>
        <v>1140.9113750571037</v>
      </c>
      <c r="G76" s="15">
        <f>F76-D76</f>
        <v>15.424669333805014</v>
      </c>
      <c r="H76" s="14">
        <f>G76/D76</f>
        <v>1.3704888076747461E-2</v>
      </c>
    </row>
    <row r="77" spans="1:8" x14ac:dyDescent="0.3">
      <c r="B77" s="1" t="s">
        <v>633</v>
      </c>
      <c r="C77" s="15">
        <f>C71+C66+C63+C57+C51+C30+C24+C15</f>
        <v>12382973</v>
      </c>
      <c r="D77" s="5">
        <f>C77/J1</f>
        <v>27902.14736367733</v>
      </c>
      <c r="E77" s="15">
        <f>E71+E66+E63+E57+E51+E30+E24+E15</f>
        <v>10927588</v>
      </c>
      <c r="F77" s="5">
        <f>E77/J2</f>
        <v>24960.228414801277</v>
      </c>
      <c r="G77" s="15">
        <f>F77-D77</f>
        <v>-2941.918948876053</v>
      </c>
      <c r="H77" s="14">
        <f>G77/D77</f>
        <v>-0.10543700850443528</v>
      </c>
    </row>
    <row r="78" spans="1:8" x14ac:dyDescent="0.3">
      <c r="B78" s="1"/>
      <c r="D78" s="4"/>
      <c r="F78" s="4"/>
      <c r="G78" s="11"/>
      <c r="H78" s="8"/>
    </row>
    <row r="79" spans="1:8" x14ac:dyDescent="0.3">
      <c r="D79" s="4">
        <f>SUM(D74:D76)</f>
        <v>18740.207300585847</v>
      </c>
      <c r="F79" s="4"/>
      <c r="G79" s="11">
        <f>SUM(G74:G76)</f>
        <v>977.98593833603218</v>
      </c>
      <c r="H79" s="8">
        <f>G79/D79</f>
        <v>5.2186505872080659E-2</v>
      </c>
    </row>
    <row r="80" spans="1:8" x14ac:dyDescent="0.3">
      <c r="D80" s="4"/>
      <c r="F80" s="4"/>
      <c r="G80" s="11"/>
      <c r="H80" s="8"/>
    </row>
    <row r="81" spans="4:8" x14ac:dyDescent="0.3">
      <c r="D81" s="4"/>
      <c r="F81" s="4"/>
      <c r="G81" s="11"/>
      <c r="H81" s="8"/>
    </row>
    <row r="82" spans="4:8" x14ac:dyDescent="0.3">
      <c r="D82" s="4"/>
      <c r="F82" s="4"/>
      <c r="G82" s="11"/>
      <c r="H82" s="8"/>
    </row>
    <row r="83" spans="4:8" x14ac:dyDescent="0.3">
      <c r="D83" s="4"/>
      <c r="F83" s="4"/>
      <c r="G83" s="11"/>
      <c r="H83" s="8"/>
    </row>
    <row r="84" spans="4:8" x14ac:dyDescent="0.3">
      <c r="D84" s="4"/>
      <c r="F84" s="4"/>
      <c r="G84" s="11"/>
      <c r="H84" s="8"/>
    </row>
    <row r="85" spans="4:8" x14ac:dyDescent="0.3">
      <c r="D85" s="4"/>
      <c r="F85" s="4"/>
      <c r="G85" s="11"/>
      <c r="H85" s="8"/>
    </row>
    <row r="86" spans="4:8" x14ac:dyDescent="0.3">
      <c r="D86" s="4"/>
      <c r="F86" s="4"/>
      <c r="G86" s="11"/>
      <c r="H86" s="8"/>
    </row>
    <row r="87" spans="4:8" x14ac:dyDescent="0.3">
      <c r="D87" s="4"/>
      <c r="F87" s="4"/>
      <c r="G87" s="11"/>
      <c r="H87" s="8"/>
    </row>
    <row r="88" spans="4:8" x14ac:dyDescent="0.3">
      <c r="D88" s="4"/>
      <c r="F88" s="4"/>
      <c r="G88" s="11"/>
      <c r="H88" s="8"/>
    </row>
    <row r="89" spans="4:8" x14ac:dyDescent="0.3">
      <c r="D89" s="4"/>
      <c r="F89" s="4"/>
      <c r="G89" s="11"/>
      <c r="H89" s="8"/>
    </row>
    <row r="90" spans="4:8" x14ac:dyDescent="0.3">
      <c r="D90" s="4"/>
      <c r="F90" s="4"/>
      <c r="G90" s="11"/>
      <c r="H90" s="8"/>
    </row>
    <row r="91" spans="4:8" x14ac:dyDescent="0.3">
      <c r="D91" s="4"/>
      <c r="F91" s="4"/>
      <c r="G91" s="11"/>
      <c r="H91" s="8"/>
    </row>
  </sheetData>
  <mergeCells count="7">
    <mergeCell ref="A68:H68"/>
    <mergeCell ref="A17:H17"/>
    <mergeCell ref="A26:H26"/>
    <mergeCell ref="A32:H32"/>
    <mergeCell ref="A53:H53"/>
    <mergeCell ref="A59:H59"/>
    <mergeCell ref="A65:H65"/>
  </mergeCells>
  <pageMargins left="0.7" right="0.7" top="0.75" bottom="0.75" header="0.3" footer="0.3"/>
  <pageSetup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8CCB4-518D-45BD-8633-6075F50164E4}">
  <sheetPr>
    <tabColor theme="9" tint="0.59999389629810485"/>
  </sheetPr>
  <dimension ref="A1:J174"/>
  <sheetViews>
    <sheetView topLeftCell="A122" workbookViewId="0">
      <selection activeCell="J1" sqref="J1"/>
    </sheetView>
  </sheetViews>
  <sheetFormatPr defaultRowHeight="14.4" x14ac:dyDescent="0.3"/>
  <cols>
    <col min="2" max="2" width="31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5546875" bestFit="1" customWidth="1"/>
  </cols>
  <sheetData>
    <row r="1" spans="1:10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61</v>
      </c>
      <c r="H1" s="1" t="s">
        <v>62</v>
      </c>
      <c r="J1">
        <v>443.8</v>
      </c>
    </row>
    <row r="2" spans="1:10" x14ac:dyDescent="0.3">
      <c r="B2" s="2" t="s">
        <v>59</v>
      </c>
      <c r="C2" s="12"/>
      <c r="D2" s="12"/>
      <c r="E2" s="12"/>
      <c r="F2" s="12"/>
      <c r="G2" s="3"/>
      <c r="H2" s="1"/>
      <c r="J2">
        <v>437.8</v>
      </c>
    </row>
    <row r="3" spans="1:10" x14ac:dyDescent="0.3">
      <c r="A3">
        <v>100</v>
      </c>
      <c r="B3" t="s">
        <v>60</v>
      </c>
      <c r="C3" s="4">
        <v>1618534</v>
      </c>
      <c r="D3" s="78">
        <f>C3/$J$1</f>
        <v>3646.9896349707074</v>
      </c>
      <c r="E3" s="4">
        <v>1690675</v>
      </c>
      <c r="F3" s="4">
        <f>E3/$J$2</f>
        <v>3861.7519415258107</v>
      </c>
      <c r="G3" s="11">
        <f>F3-D3</f>
        <v>214.76230655510335</v>
      </c>
      <c r="H3" s="8">
        <f>G3/D3</f>
        <v>5.8887556053289505E-2</v>
      </c>
    </row>
    <row r="4" spans="1:10" x14ac:dyDescent="0.3">
      <c r="A4">
        <v>200</v>
      </c>
      <c r="B4" t="s">
        <v>63</v>
      </c>
      <c r="C4" s="4">
        <v>849567</v>
      </c>
      <c r="D4" s="78">
        <f t="shared" ref="D4:D67" si="0">C4/$J$1</f>
        <v>1914.3014871563767</v>
      </c>
      <c r="E4" s="4">
        <v>931518</v>
      </c>
      <c r="F4" s="4">
        <f t="shared" ref="F4:F67" si="1">E4/$J$2</f>
        <v>2127.7249885792598</v>
      </c>
      <c r="G4" s="11">
        <f t="shared" ref="G4:G67" si="2">F4-D4</f>
        <v>213.42350142288319</v>
      </c>
      <c r="H4" s="8">
        <f t="shared" ref="H4:H67" si="3">G4/D4</f>
        <v>0.11148897018301743</v>
      </c>
    </row>
    <row r="5" spans="1:10" x14ac:dyDescent="0.3">
      <c r="A5">
        <v>500</v>
      </c>
      <c r="B5" t="s">
        <v>64</v>
      </c>
      <c r="C5" s="4">
        <v>80769</v>
      </c>
      <c r="D5" s="78">
        <f t="shared" si="0"/>
        <v>181.99414150518251</v>
      </c>
      <c r="E5" s="4">
        <v>78956</v>
      </c>
      <c r="F5" s="4">
        <f t="shared" si="1"/>
        <v>180.34719049794427</v>
      </c>
      <c r="G5" s="11">
        <f t="shared" si="2"/>
        <v>-1.6469510072382434</v>
      </c>
      <c r="H5" s="8">
        <f t="shared" si="3"/>
        <v>-9.0494726567412302E-3</v>
      </c>
    </row>
    <row r="6" spans="1:10" x14ac:dyDescent="0.3">
      <c r="A6">
        <v>600</v>
      </c>
      <c r="B6" t="s">
        <v>65</v>
      </c>
      <c r="C6" s="4">
        <v>358300</v>
      </c>
      <c r="D6" s="78">
        <f t="shared" si="0"/>
        <v>807.34565119423166</v>
      </c>
      <c r="E6" s="4">
        <v>441930</v>
      </c>
      <c r="F6" s="4">
        <f t="shared" si="1"/>
        <v>1009.4335312928278</v>
      </c>
      <c r="G6" s="11">
        <f t="shared" si="2"/>
        <v>202.08788009859609</v>
      </c>
      <c r="H6" s="8">
        <f t="shared" si="3"/>
        <v>0.25031147414947513</v>
      </c>
    </row>
    <row r="7" spans="1:10" x14ac:dyDescent="0.3">
      <c r="A7" s="21">
        <v>100</v>
      </c>
      <c r="B7" s="21" t="s">
        <v>66</v>
      </c>
      <c r="C7" s="22">
        <f>SUM(C3:C6)</f>
        <v>2907170</v>
      </c>
      <c r="D7" s="79">
        <f t="shared" si="0"/>
        <v>6550.6309148264982</v>
      </c>
      <c r="E7" s="22">
        <f>SUM(E3:E6)</f>
        <v>3143079</v>
      </c>
      <c r="F7" s="5">
        <f t="shared" si="1"/>
        <v>7179.2576518958431</v>
      </c>
      <c r="G7" s="15">
        <f t="shared" si="2"/>
        <v>628.62673706934493</v>
      </c>
      <c r="H7" s="14">
        <f t="shared" si="3"/>
        <v>9.5964304086577426E-2</v>
      </c>
      <c r="I7" s="20"/>
    </row>
    <row r="8" spans="1:10" x14ac:dyDescent="0.3">
      <c r="A8" s="20"/>
      <c r="B8" s="21"/>
      <c r="C8" s="22"/>
      <c r="D8" s="78"/>
      <c r="E8" s="22"/>
      <c r="F8" s="4"/>
      <c r="G8" s="11"/>
      <c r="H8" s="8"/>
      <c r="I8" s="20"/>
    </row>
    <row r="9" spans="1:10" x14ac:dyDescent="0.3">
      <c r="A9" s="46">
        <v>910</v>
      </c>
      <c r="B9" s="1" t="s">
        <v>76</v>
      </c>
      <c r="C9" s="4"/>
      <c r="D9" s="78"/>
      <c r="E9" s="4"/>
      <c r="F9" s="4"/>
      <c r="G9" s="11"/>
      <c r="H9" s="8"/>
    </row>
    <row r="10" spans="1:10" x14ac:dyDescent="0.3">
      <c r="B10" s="2" t="s">
        <v>59</v>
      </c>
      <c r="C10" s="4"/>
      <c r="D10" s="78"/>
      <c r="E10" s="4"/>
      <c r="F10" s="4"/>
      <c r="G10" s="11"/>
      <c r="H10" s="8"/>
    </row>
    <row r="11" spans="1:10" x14ac:dyDescent="0.3">
      <c r="A11">
        <v>100</v>
      </c>
      <c r="B11" s="2" t="s">
        <v>60</v>
      </c>
      <c r="C11" s="4">
        <v>26344</v>
      </c>
      <c r="D11" s="78">
        <f t="shared" si="0"/>
        <v>59.360072104551598</v>
      </c>
      <c r="E11" s="4">
        <v>26344</v>
      </c>
      <c r="F11" s="4">
        <f t="shared" si="1"/>
        <v>60.173595248972134</v>
      </c>
      <c r="G11" s="11">
        <f t="shared" si="2"/>
        <v>0.81352314442053597</v>
      </c>
      <c r="H11" s="8">
        <f t="shared" si="3"/>
        <v>1.3704888076747414E-2</v>
      </c>
    </row>
    <row r="12" spans="1:10" x14ac:dyDescent="0.3">
      <c r="A12">
        <v>200</v>
      </c>
      <c r="B12" s="2" t="s">
        <v>63</v>
      </c>
      <c r="C12" s="4">
        <v>2290</v>
      </c>
      <c r="D12" s="78">
        <f t="shared" si="0"/>
        <v>5.1599819738620996</v>
      </c>
      <c r="E12" s="4">
        <v>2290</v>
      </c>
      <c r="F12" s="4">
        <f t="shared" si="1"/>
        <v>5.2306989492919138</v>
      </c>
      <c r="G12" s="11">
        <f t="shared" si="2"/>
        <v>7.0716975429814255E-2</v>
      </c>
      <c r="H12" s="8">
        <f t="shared" si="3"/>
        <v>1.3704888076747411E-2</v>
      </c>
    </row>
    <row r="13" spans="1:10" x14ac:dyDescent="0.3">
      <c r="A13">
        <v>500</v>
      </c>
      <c r="B13" s="7" t="s">
        <v>64</v>
      </c>
      <c r="C13" s="4">
        <v>7500</v>
      </c>
      <c r="D13" s="78">
        <f t="shared" si="0"/>
        <v>16.899504281207751</v>
      </c>
      <c r="E13" s="4">
        <v>7500</v>
      </c>
      <c r="F13" s="4">
        <f t="shared" si="1"/>
        <v>17.131110095934215</v>
      </c>
      <c r="G13" s="11">
        <f t="shared" si="2"/>
        <v>0.23160581472646413</v>
      </c>
      <c r="H13" s="8">
        <f t="shared" si="3"/>
        <v>1.3704888076747305E-2</v>
      </c>
    </row>
    <row r="14" spans="1:10" x14ac:dyDescent="0.3">
      <c r="A14">
        <v>600</v>
      </c>
      <c r="B14" t="s">
        <v>65</v>
      </c>
      <c r="C14" s="4">
        <v>800</v>
      </c>
      <c r="D14" s="78">
        <f t="shared" si="0"/>
        <v>1.8026137899954935</v>
      </c>
      <c r="E14" s="4">
        <v>800</v>
      </c>
      <c r="F14" s="4">
        <f t="shared" si="1"/>
        <v>1.8273184102329831</v>
      </c>
      <c r="G14" s="11">
        <f t="shared" si="2"/>
        <v>2.470462023748965E-2</v>
      </c>
      <c r="H14" s="8">
        <f t="shared" si="3"/>
        <v>1.3704888076747383E-2</v>
      </c>
    </row>
    <row r="15" spans="1:10" x14ac:dyDescent="0.3">
      <c r="A15">
        <v>800</v>
      </c>
      <c r="B15" t="s">
        <v>96</v>
      </c>
      <c r="C15" s="4">
        <v>2120</v>
      </c>
      <c r="D15" s="78">
        <f t="shared" si="0"/>
        <v>4.7769265434880577</v>
      </c>
      <c r="E15" s="4">
        <v>2120</v>
      </c>
      <c r="F15" s="4">
        <f t="shared" si="1"/>
        <v>4.8423937871174054</v>
      </c>
      <c r="G15" s="11">
        <f t="shared" si="2"/>
        <v>6.5467243629347749E-2</v>
      </c>
      <c r="H15" s="8">
        <f t="shared" si="3"/>
        <v>1.3704888076747421E-2</v>
      </c>
    </row>
    <row r="16" spans="1:10" x14ac:dyDescent="0.3">
      <c r="A16" s="1">
        <v>910</v>
      </c>
      <c r="B16" s="1" t="s">
        <v>78</v>
      </c>
      <c r="C16" s="5">
        <f>SUM(C11:C15)</f>
        <v>39054</v>
      </c>
      <c r="D16" s="79">
        <f t="shared" si="0"/>
        <v>87.999098693104997</v>
      </c>
      <c r="E16" s="5">
        <f>SUM(E11:E15)</f>
        <v>39054</v>
      </c>
      <c r="F16" s="5">
        <f t="shared" si="1"/>
        <v>89.205116491548651</v>
      </c>
      <c r="G16" s="15">
        <f t="shared" si="2"/>
        <v>1.2060177984436535</v>
      </c>
      <c r="H16" s="14">
        <f t="shared" si="3"/>
        <v>1.3704888076747412E-2</v>
      </c>
    </row>
    <row r="17" spans="1:8" x14ac:dyDescent="0.3">
      <c r="C17" s="4"/>
      <c r="D17" s="78"/>
      <c r="E17" s="4"/>
      <c r="F17" s="4"/>
      <c r="G17" s="11"/>
      <c r="H17" s="8"/>
    </row>
    <row r="18" spans="1:8" x14ac:dyDescent="0.3">
      <c r="A18" s="1">
        <v>920</v>
      </c>
      <c r="B18" s="1" t="s">
        <v>79</v>
      </c>
      <c r="C18" s="4"/>
      <c r="D18" s="78"/>
      <c r="E18" s="4"/>
      <c r="F18" s="4"/>
      <c r="G18" s="11"/>
      <c r="H18" s="8"/>
    </row>
    <row r="19" spans="1:8" x14ac:dyDescent="0.3">
      <c r="A19">
        <v>100</v>
      </c>
      <c r="B19" t="s">
        <v>60</v>
      </c>
      <c r="C19" s="4">
        <v>63293</v>
      </c>
      <c r="D19" s="78">
        <f t="shared" si="0"/>
        <v>142.61604326273095</v>
      </c>
      <c r="E19" s="4">
        <v>63293</v>
      </c>
      <c r="F19" s="4">
        <f t="shared" si="1"/>
        <v>144.57058017359523</v>
      </c>
      <c r="G19" s="11">
        <f t="shared" si="2"/>
        <v>1.9545369108642774</v>
      </c>
      <c r="H19" s="8">
        <f t="shared" si="3"/>
        <v>1.3704888076747291E-2</v>
      </c>
    </row>
    <row r="20" spans="1:8" x14ac:dyDescent="0.3">
      <c r="A20">
        <v>200</v>
      </c>
      <c r="B20" s="2" t="s">
        <v>63</v>
      </c>
      <c r="C20" s="4">
        <v>5791</v>
      </c>
      <c r="D20" s="78">
        <f t="shared" si="0"/>
        <v>13.048670572329877</v>
      </c>
      <c r="E20" s="4">
        <v>5791</v>
      </c>
      <c r="F20" s="4">
        <f t="shared" si="1"/>
        <v>13.227501142074006</v>
      </c>
      <c r="G20" s="11">
        <f t="shared" si="2"/>
        <v>0.17883056974412881</v>
      </c>
      <c r="H20" s="8">
        <f t="shared" si="3"/>
        <v>1.3704888076747431E-2</v>
      </c>
    </row>
    <row r="21" spans="1:8" x14ac:dyDescent="0.3">
      <c r="A21">
        <v>500</v>
      </c>
      <c r="B21" t="s">
        <v>64</v>
      </c>
      <c r="C21" s="4">
        <v>29200</v>
      </c>
      <c r="D21" s="78">
        <f t="shared" si="0"/>
        <v>65.795403334835513</v>
      </c>
      <c r="E21" s="4">
        <v>32000</v>
      </c>
      <c r="F21" s="4">
        <f t="shared" si="1"/>
        <v>73.092736409319329</v>
      </c>
      <c r="G21" s="11">
        <f t="shared" si="2"/>
        <v>7.2973330744838165</v>
      </c>
      <c r="H21" s="8">
        <f t="shared" si="3"/>
        <v>0.11090946638547663</v>
      </c>
    </row>
    <row r="22" spans="1:8" x14ac:dyDescent="0.3">
      <c r="A22">
        <v>600</v>
      </c>
      <c r="B22" t="s">
        <v>65</v>
      </c>
      <c r="C22" s="4">
        <v>29500</v>
      </c>
      <c r="D22" s="78">
        <f t="shared" si="0"/>
        <v>66.471383506083825</v>
      </c>
      <c r="E22" s="4">
        <v>30000</v>
      </c>
      <c r="F22" s="4">
        <f t="shared" si="1"/>
        <v>68.524440383736859</v>
      </c>
      <c r="G22" s="11">
        <f t="shared" si="2"/>
        <v>2.0530568776530345</v>
      </c>
      <c r="H22" s="8">
        <f t="shared" si="3"/>
        <v>3.0886326857709038E-2</v>
      </c>
    </row>
    <row r="23" spans="1:8" x14ac:dyDescent="0.3">
      <c r="A23">
        <v>800</v>
      </c>
      <c r="B23" t="s">
        <v>96</v>
      </c>
      <c r="C23" s="4">
        <v>3800</v>
      </c>
      <c r="D23" s="78">
        <f t="shared" si="0"/>
        <v>8.5624155024785935</v>
      </c>
      <c r="E23" s="4">
        <v>3800</v>
      </c>
      <c r="F23" s="4">
        <f t="shared" si="1"/>
        <v>8.6797624486066702</v>
      </c>
      <c r="G23" s="11">
        <f t="shared" si="2"/>
        <v>0.11734694612807672</v>
      </c>
      <c r="H23" s="8">
        <f t="shared" si="3"/>
        <v>1.3704888076747487E-2</v>
      </c>
    </row>
    <row r="24" spans="1:8" x14ac:dyDescent="0.3">
      <c r="A24" s="1">
        <v>920</v>
      </c>
      <c r="B24" s="1" t="s">
        <v>80</v>
      </c>
      <c r="C24" s="5">
        <f>SUM(C19:C23)</f>
        <v>131584</v>
      </c>
      <c r="D24" s="79">
        <f t="shared" si="0"/>
        <v>296.49391617845873</v>
      </c>
      <c r="E24" s="5">
        <f>SUM(E19:E23)</f>
        <v>134884</v>
      </c>
      <c r="F24" s="5">
        <f t="shared" si="1"/>
        <v>308.09502055733213</v>
      </c>
      <c r="G24" s="15">
        <f t="shared" si="2"/>
        <v>11.601104378873401</v>
      </c>
      <c r="H24" s="14">
        <f t="shared" si="3"/>
        <v>3.9127630436405762E-2</v>
      </c>
    </row>
    <row r="25" spans="1:8" x14ac:dyDescent="0.3">
      <c r="C25" s="4"/>
      <c r="D25" s="78"/>
      <c r="E25" s="4"/>
      <c r="F25" s="4"/>
      <c r="G25" s="11"/>
      <c r="H25" s="8"/>
    </row>
    <row r="26" spans="1:8" x14ac:dyDescent="0.3">
      <c r="A26" s="1">
        <v>2100</v>
      </c>
      <c r="B26" s="1" t="s">
        <v>81</v>
      </c>
      <c r="C26" s="4"/>
      <c r="D26" s="78"/>
      <c r="E26" s="4"/>
      <c r="F26" s="4"/>
      <c r="G26" s="11"/>
      <c r="H26" s="8"/>
    </row>
    <row r="27" spans="1:8" x14ac:dyDescent="0.3">
      <c r="A27">
        <v>100</v>
      </c>
      <c r="B27" t="s">
        <v>60</v>
      </c>
      <c r="C27" s="4">
        <v>126984</v>
      </c>
      <c r="D27" s="78">
        <f t="shared" si="0"/>
        <v>286.12888688598468</v>
      </c>
      <c r="E27" s="4">
        <v>131762</v>
      </c>
      <c r="F27" s="4">
        <f t="shared" si="1"/>
        <v>300.96391046139792</v>
      </c>
      <c r="G27" s="11">
        <f t="shared" si="2"/>
        <v>14.835023575413231</v>
      </c>
      <c r="H27" s="8">
        <f t="shared" si="3"/>
        <v>5.1847346616647701E-2</v>
      </c>
    </row>
    <row r="28" spans="1:8" x14ac:dyDescent="0.3">
      <c r="A28">
        <v>200</v>
      </c>
      <c r="B28" s="2" t="s">
        <v>63</v>
      </c>
      <c r="C28" s="4">
        <v>59811</v>
      </c>
      <c r="D28" s="78">
        <f t="shared" si="0"/>
        <v>134.77016674177557</v>
      </c>
      <c r="E28" s="4">
        <v>65088</v>
      </c>
      <c r="F28" s="4">
        <f t="shared" si="1"/>
        <v>148.67062585655549</v>
      </c>
      <c r="G28" s="11">
        <f t="shared" si="2"/>
        <v>13.90045911477992</v>
      </c>
      <c r="H28" s="8">
        <f t="shared" si="3"/>
        <v>0.10314195975889601</v>
      </c>
    </row>
    <row r="29" spans="1:8" x14ac:dyDescent="0.3">
      <c r="A29">
        <v>500</v>
      </c>
      <c r="B29" t="s">
        <v>64</v>
      </c>
      <c r="C29" s="4">
        <v>10500</v>
      </c>
      <c r="D29" s="78">
        <f t="shared" si="0"/>
        <v>23.65930599369085</v>
      </c>
      <c r="E29" s="4">
        <v>10250</v>
      </c>
      <c r="F29" s="4">
        <f t="shared" si="1"/>
        <v>23.412517131110096</v>
      </c>
      <c r="G29" s="11">
        <f t="shared" si="2"/>
        <v>-0.24678886258075394</v>
      </c>
      <c r="H29" s="8">
        <f t="shared" si="3"/>
        <v>-1.0430942591746534E-2</v>
      </c>
    </row>
    <row r="30" spans="1:8" x14ac:dyDescent="0.3">
      <c r="A30">
        <v>600</v>
      </c>
      <c r="B30" t="s">
        <v>65</v>
      </c>
      <c r="C30" s="4">
        <v>4500</v>
      </c>
      <c r="D30" s="78">
        <f t="shared" si="0"/>
        <v>10.139702568724651</v>
      </c>
      <c r="E30" s="4">
        <v>4500</v>
      </c>
      <c r="F30" s="4">
        <f t="shared" si="1"/>
        <v>10.27866605756053</v>
      </c>
      <c r="G30" s="11">
        <f t="shared" si="2"/>
        <v>0.13896348883587883</v>
      </c>
      <c r="H30" s="8">
        <f t="shared" si="3"/>
        <v>1.370488807674734E-2</v>
      </c>
    </row>
    <row r="31" spans="1:8" x14ac:dyDescent="0.3">
      <c r="A31" s="1">
        <v>2100</v>
      </c>
      <c r="B31" s="1" t="s">
        <v>82</v>
      </c>
      <c r="C31" s="5">
        <f>SUM(C27:C30)</f>
        <v>201795</v>
      </c>
      <c r="D31" s="79">
        <f t="shared" si="0"/>
        <v>454.69806219017573</v>
      </c>
      <c r="E31" s="5">
        <f>SUM(E27:E30)</f>
        <v>211600</v>
      </c>
      <c r="F31" s="5">
        <f t="shared" si="1"/>
        <v>483.32571950662401</v>
      </c>
      <c r="G31" s="15">
        <f t="shared" si="2"/>
        <v>28.627657316448278</v>
      </c>
      <c r="H31" s="14">
        <f t="shared" si="3"/>
        <v>6.2959708204067225E-2</v>
      </c>
    </row>
    <row r="32" spans="1:8" x14ac:dyDescent="0.3">
      <c r="C32" s="4"/>
      <c r="D32" s="78"/>
      <c r="E32" s="4"/>
      <c r="F32" s="4"/>
      <c r="G32" s="11"/>
      <c r="H32" s="8"/>
    </row>
    <row r="33" spans="1:8" x14ac:dyDescent="0.3">
      <c r="A33" s="1">
        <v>2200</v>
      </c>
      <c r="B33" s="1" t="s">
        <v>83</v>
      </c>
      <c r="C33" s="4" t="s">
        <v>22</v>
      </c>
      <c r="D33" s="78"/>
      <c r="E33" s="4"/>
      <c r="F33" s="4"/>
      <c r="G33" s="11"/>
      <c r="H33" s="8"/>
    </row>
    <row r="34" spans="1:8" x14ac:dyDescent="0.3">
      <c r="A34">
        <v>100</v>
      </c>
      <c r="B34" s="2" t="s">
        <v>60</v>
      </c>
      <c r="C34" s="4">
        <v>70093</v>
      </c>
      <c r="D34" s="78">
        <f t="shared" si="0"/>
        <v>157.93826047769264</v>
      </c>
      <c r="E34" s="4">
        <v>71265</v>
      </c>
      <c r="F34" s="4">
        <f t="shared" si="1"/>
        <v>162.77980813156691</v>
      </c>
      <c r="G34" s="11">
        <f t="shared" si="2"/>
        <v>4.8415476538742723</v>
      </c>
      <c r="H34" s="8">
        <f t="shared" si="3"/>
        <v>3.0654685186672026E-2</v>
      </c>
    </row>
    <row r="35" spans="1:8" x14ac:dyDescent="0.3">
      <c r="A35">
        <v>200</v>
      </c>
      <c r="B35" s="2" t="s">
        <v>63</v>
      </c>
      <c r="C35" s="4">
        <v>40916</v>
      </c>
      <c r="D35" s="78">
        <f t="shared" si="0"/>
        <v>92.194682289319516</v>
      </c>
      <c r="E35" s="4">
        <v>44282</v>
      </c>
      <c r="F35" s="4">
        <f t="shared" si="1"/>
        <v>101.1466423024212</v>
      </c>
      <c r="G35" s="11">
        <f t="shared" si="2"/>
        <v>8.951960013101683</v>
      </c>
      <c r="H35" s="8">
        <f t="shared" si="3"/>
        <v>9.709844202303565E-2</v>
      </c>
    </row>
    <row r="36" spans="1:8" x14ac:dyDescent="0.3">
      <c r="A36">
        <v>500</v>
      </c>
      <c r="B36" s="2" t="s">
        <v>64</v>
      </c>
      <c r="C36" s="4">
        <v>100</v>
      </c>
      <c r="D36" s="78">
        <f t="shared" si="0"/>
        <v>0.22532672374943669</v>
      </c>
      <c r="E36" s="4">
        <v>100</v>
      </c>
      <c r="F36" s="4">
        <f t="shared" si="1"/>
        <v>0.22841480127912289</v>
      </c>
      <c r="G36" s="11">
        <f t="shared" si="2"/>
        <v>3.0880775296862062E-3</v>
      </c>
      <c r="H36" s="8">
        <f t="shared" si="3"/>
        <v>1.3704888076747383E-2</v>
      </c>
    </row>
    <row r="37" spans="1:8" x14ac:dyDescent="0.3">
      <c r="A37">
        <v>600</v>
      </c>
      <c r="B37" t="s">
        <v>65</v>
      </c>
      <c r="C37" s="4">
        <v>10822</v>
      </c>
      <c r="D37" s="78">
        <f t="shared" si="0"/>
        <v>24.384858044164037</v>
      </c>
      <c r="E37" s="4">
        <v>9372</v>
      </c>
      <c r="F37" s="4">
        <f t="shared" si="1"/>
        <v>21.407035175879397</v>
      </c>
      <c r="G37" s="11">
        <f t="shared" si="2"/>
        <v>-2.9778228682846404</v>
      </c>
      <c r="H37" s="8">
        <f t="shared" si="3"/>
        <v>-0.12211770365410492</v>
      </c>
    </row>
    <row r="38" spans="1:8" x14ac:dyDescent="0.3">
      <c r="A38" s="1">
        <v>2200</v>
      </c>
      <c r="B38" s="1" t="s">
        <v>84</v>
      </c>
      <c r="C38" s="5">
        <f>SUM(C34:C37)</f>
        <v>121931</v>
      </c>
      <c r="D38" s="79">
        <f t="shared" si="0"/>
        <v>274.74312753492563</v>
      </c>
      <c r="E38" s="5">
        <f>SUM(E34:E37)</f>
        <v>125019</v>
      </c>
      <c r="F38" s="5">
        <f t="shared" si="1"/>
        <v>285.56190041114661</v>
      </c>
      <c r="G38" s="15">
        <f t="shared" si="2"/>
        <v>10.818772876220976</v>
      </c>
      <c r="H38" s="14">
        <f t="shared" si="3"/>
        <v>3.9377774335213105E-2</v>
      </c>
    </row>
    <row r="39" spans="1:8" x14ac:dyDescent="0.3">
      <c r="C39" s="4"/>
      <c r="D39" s="78"/>
      <c r="E39" s="4"/>
      <c r="F39" s="4"/>
      <c r="G39" s="11"/>
      <c r="H39" s="8"/>
    </row>
    <row r="40" spans="1:8" x14ac:dyDescent="0.3">
      <c r="A40" s="1">
        <v>2300</v>
      </c>
      <c r="B40" s="1" t="s">
        <v>85</v>
      </c>
      <c r="C40" s="4"/>
      <c r="D40" s="78"/>
      <c r="E40" s="4"/>
      <c r="F40" s="4"/>
      <c r="G40" s="11"/>
      <c r="H40" s="8"/>
    </row>
    <row r="41" spans="1:8" x14ac:dyDescent="0.3">
      <c r="A41">
        <v>100</v>
      </c>
      <c r="B41" t="s">
        <v>60</v>
      </c>
      <c r="C41" s="4">
        <v>244070</v>
      </c>
      <c r="D41" s="78">
        <f t="shared" si="0"/>
        <v>549.9549346552501</v>
      </c>
      <c r="E41" s="4">
        <v>248095</v>
      </c>
      <c r="F41" s="4">
        <f t="shared" si="1"/>
        <v>566.68570123343989</v>
      </c>
      <c r="G41" s="11">
        <f t="shared" si="2"/>
        <v>16.730766578189787</v>
      </c>
      <c r="H41" s="8">
        <f t="shared" si="3"/>
        <v>3.0422068289427735E-2</v>
      </c>
    </row>
    <row r="42" spans="1:8" x14ac:dyDescent="0.3">
      <c r="A42">
        <v>200</v>
      </c>
      <c r="B42" s="2" t="s">
        <v>63</v>
      </c>
      <c r="C42" s="4">
        <v>101838</v>
      </c>
      <c r="D42" s="78">
        <f t="shared" si="0"/>
        <v>229.46822893195133</v>
      </c>
      <c r="E42" s="4">
        <v>108134</v>
      </c>
      <c r="F42" s="4">
        <f t="shared" si="1"/>
        <v>246.99406121516674</v>
      </c>
      <c r="G42" s="11">
        <f t="shared" si="2"/>
        <v>17.525832283215408</v>
      </c>
      <c r="H42" s="8">
        <f t="shared" si="3"/>
        <v>7.6375855449743693E-2</v>
      </c>
    </row>
    <row r="43" spans="1:8" x14ac:dyDescent="0.3">
      <c r="A43">
        <v>500</v>
      </c>
      <c r="B43" t="s">
        <v>64</v>
      </c>
      <c r="C43" s="4">
        <v>154100</v>
      </c>
      <c r="D43" s="78">
        <f t="shared" si="0"/>
        <v>347.2284812978819</v>
      </c>
      <c r="E43" s="4">
        <v>350800</v>
      </c>
      <c r="F43" s="4">
        <f t="shared" si="1"/>
        <v>801.27912288716311</v>
      </c>
      <c r="G43" s="11">
        <f t="shared" si="2"/>
        <v>454.05064158928121</v>
      </c>
      <c r="H43" s="8">
        <f t="shared" si="3"/>
        <v>1.3076422760371385</v>
      </c>
    </row>
    <row r="44" spans="1:8" x14ac:dyDescent="0.3">
      <c r="A44">
        <v>600</v>
      </c>
      <c r="B44" t="s">
        <v>65</v>
      </c>
      <c r="C44" s="4">
        <v>7727</v>
      </c>
      <c r="D44" s="78">
        <f t="shared" si="0"/>
        <v>17.410995944118973</v>
      </c>
      <c r="E44" s="4">
        <v>7327</v>
      </c>
      <c r="F44" s="4">
        <f t="shared" si="1"/>
        <v>16.735952489721335</v>
      </c>
      <c r="G44" s="11">
        <f t="shared" si="2"/>
        <v>-0.67504345439763824</v>
      </c>
      <c r="H44" s="8">
        <f t="shared" si="3"/>
        <v>-3.8771099399724583E-2</v>
      </c>
    </row>
    <row r="45" spans="1:8" x14ac:dyDescent="0.3">
      <c r="A45">
        <v>800</v>
      </c>
      <c r="B45" t="s">
        <v>96</v>
      </c>
      <c r="C45" s="4">
        <v>11000</v>
      </c>
      <c r="D45" s="78">
        <f t="shared" si="0"/>
        <v>24.785939612438035</v>
      </c>
      <c r="E45" s="4">
        <v>14000</v>
      </c>
      <c r="F45" s="4">
        <f t="shared" si="1"/>
        <v>31.978072179077202</v>
      </c>
      <c r="G45" s="11">
        <f t="shared" si="2"/>
        <v>7.1921325666391667</v>
      </c>
      <c r="H45" s="8">
        <f t="shared" si="3"/>
        <v>0.29016985755222385</v>
      </c>
    </row>
    <row r="46" spans="1:8" x14ac:dyDescent="0.3">
      <c r="A46" s="1">
        <v>2300</v>
      </c>
      <c r="B46" s="1" t="s">
        <v>86</v>
      </c>
      <c r="C46" s="5">
        <f>SUM(C41:C45)</f>
        <v>518735</v>
      </c>
      <c r="D46" s="79">
        <f t="shared" si="0"/>
        <v>1168.8485804416403</v>
      </c>
      <c r="E46" s="5">
        <f>SUM(E41:E45)</f>
        <v>728356</v>
      </c>
      <c r="F46" s="5">
        <f t="shared" si="1"/>
        <v>1663.6729100045682</v>
      </c>
      <c r="G46" s="15">
        <f t="shared" si="2"/>
        <v>494.82432956292791</v>
      </c>
      <c r="H46" s="14">
        <f t="shared" si="3"/>
        <v>0.42334339780432673</v>
      </c>
    </row>
    <row r="47" spans="1:8" x14ac:dyDescent="0.3">
      <c r="C47" s="4"/>
      <c r="D47" s="78"/>
      <c r="E47" s="4"/>
      <c r="F47" s="4"/>
      <c r="G47" s="11"/>
      <c r="H47" s="8"/>
    </row>
    <row r="48" spans="1:8" x14ac:dyDescent="0.3">
      <c r="A48" s="1">
        <v>2400</v>
      </c>
      <c r="B48" s="1" t="s">
        <v>87</v>
      </c>
      <c r="C48" s="4"/>
      <c r="D48" s="78"/>
      <c r="E48" s="4"/>
      <c r="F48" s="4"/>
      <c r="G48" s="11"/>
      <c r="H48" s="8"/>
    </row>
    <row r="49" spans="1:8" x14ac:dyDescent="0.3">
      <c r="A49">
        <v>100</v>
      </c>
      <c r="B49" t="s">
        <v>60</v>
      </c>
      <c r="C49" s="4">
        <v>405648</v>
      </c>
      <c r="D49" s="78">
        <f t="shared" si="0"/>
        <v>914.03334835511487</v>
      </c>
      <c r="E49" s="4">
        <v>406324</v>
      </c>
      <c r="F49" s="4">
        <f t="shared" si="1"/>
        <v>928.10415714938324</v>
      </c>
      <c r="G49" s="11">
        <f t="shared" si="2"/>
        <v>14.070808794268373</v>
      </c>
      <c r="H49" s="8">
        <f t="shared" si="3"/>
        <v>1.5394196305408394E-2</v>
      </c>
    </row>
    <row r="50" spans="1:8" x14ac:dyDescent="0.3">
      <c r="A50">
        <v>200</v>
      </c>
      <c r="B50" s="2" t="s">
        <v>63</v>
      </c>
      <c r="C50" s="4">
        <v>191987</v>
      </c>
      <c r="D50" s="78">
        <f t="shared" si="0"/>
        <v>432.59801712483102</v>
      </c>
      <c r="E50" s="4">
        <v>203957</v>
      </c>
      <c r="F50" s="4">
        <f t="shared" si="1"/>
        <v>465.86797624486064</v>
      </c>
      <c r="G50" s="11">
        <f t="shared" si="2"/>
        <v>33.269959120029625</v>
      </c>
      <c r="H50" s="8">
        <f t="shared" si="3"/>
        <v>7.6907331524890474E-2</v>
      </c>
    </row>
    <row r="51" spans="1:8" x14ac:dyDescent="0.3">
      <c r="A51">
        <v>600</v>
      </c>
      <c r="B51" t="s">
        <v>65</v>
      </c>
      <c r="C51" s="4">
        <v>615</v>
      </c>
      <c r="D51" s="78">
        <f t="shared" si="0"/>
        <v>1.3857593510590356</v>
      </c>
      <c r="E51" s="4">
        <v>615</v>
      </c>
      <c r="F51" s="4">
        <f t="shared" si="1"/>
        <v>1.4047510278666058</v>
      </c>
      <c r="G51" s="11">
        <f t="shared" si="2"/>
        <v>1.899167680757019E-2</v>
      </c>
      <c r="H51" s="8">
        <f t="shared" si="3"/>
        <v>1.3704888076747399E-2</v>
      </c>
    </row>
    <row r="52" spans="1:8" x14ac:dyDescent="0.3">
      <c r="A52">
        <v>800</v>
      </c>
      <c r="B52" t="s">
        <v>96</v>
      </c>
      <c r="C52" s="4">
        <v>1170</v>
      </c>
      <c r="D52" s="78">
        <f t="shared" si="0"/>
        <v>2.6363226678684093</v>
      </c>
      <c r="E52" s="4">
        <v>1170</v>
      </c>
      <c r="F52" s="4">
        <f t="shared" si="1"/>
        <v>2.6724531749657379</v>
      </c>
      <c r="G52" s="11">
        <f t="shared" si="2"/>
        <v>3.6130507097328568E-2</v>
      </c>
      <c r="H52" s="8">
        <f t="shared" si="3"/>
        <v>1.3704888076747366E-2</v>
      </c>
    </row>
    <row r="53" spans="1:8" x14ac:dyDescent="0.3">
      <c r="A53" s="1">
        <v>2400</v>
      </c>
      <c r="B53" s="1" t="s">
        <v>88</v>
      </c>
      <c r="C53" s="5">
        <f>SUM(C49:C52)</f>
        <v>599420</v>
      </c>
      <c r="D53" s="79">
        <f t="shared" si="0"/>
        <v>1350.6534474988732</v>
      </c>
      <c r="E53" s="5">
        <f>SUM(E49:E52)</f>
        <v>612066</v>
      </c>
      <c r="F53" s="4">
        <f t="shared" si="1"/>
        <v>1398.0493375970761</v>
      </c>
      <c r="G53" s="11">
        <f t="shared" si="2"/>
        <v>47.395890098202926</v>
      </c>
      <c r="H53" s="8">
        <f t="shared" si="3"/>
        <v>3.5091081421344733E-2</v>
      </c>
    </row>
    <row r="54" spans="1:8" x14ac:dyDescent="0.3">
      <c r="B54" s="1"/>
      <c r="C54" s="5"/>
      <c r="D54" s="78"/>
      <c r="E54" s="5"/>
      <c r="F54" s="4"/>
      <c r="G54" s="11"/>
      <c r="H54" s="8"/>
    </row>
    <row r="55" spans="1:8" x14ac:dyDescent="0.3">
      <c r="B55" s="1" t="s">
        <v>149</v>
      </c>
      <c r="C55" s="4"/>
      <c r="D55" s="78"/>
      <c r="E55" s="4"/>
      <c r="F55" s="4"/>
      <c r="G55" s="11"/>
      <c r="H55" s="8"/>
    </row>
    <row r="56" spans="1:8" x14ac:dyDescent="0.3">
      <c r="A56">
        <v>100</v>
      </c>
      <c r="B56" t="s">
        <v>60</v>
      </c>
      <c r="C56" s="4">
        <v>133381</v>
      </c>
      <c r="D56" s="78">
        <f t="shared" si="0"/>
        <v>300.54303740423614</v>
      </c>
      <c r="E56" s="4">
        <v>127381</v>
      </c>
      <c r="F56" s="4">
        <f t="shared" si="1"/>
        <v>290.95705801735954</v>
      </c>
      <c r="G56" s="11">
        <f t="shared" si="2"/>
        <v>-9.5859793868766019</v>
      </c>
      <c r="H56" s="8">
        <f t="shared" si="3"/>
        <v>-3.1895529737337669E-2</v>
      </c>
    </row>
    <row r="57" spans="1:8" x14ac:dyDescent="0.3">
      <c r="A57">
        <v>200</v>
      </c>
      <c r="B57" s="2" t="s">
        <v>63</v>
      </c>
      <c r="C57" s="4">
        <v>60548</v>
      </c>
      <c r="D57" s="78">
        <f t="shared" si="0"/>
        <v>136.43082469580892</v>
      </c>
      <c r="E57" s="4">
        <v>63658</v>
      </c>
      <c r="F57" s="4">
        <f t="shared" si="1"/>
        <v>145.40429419826404</v>
      </c>
      <c r="G57" s="11">
        <f t="shared" si="2"/>
        <v>8.9734695024551172</v>
      </c>
      <c r="H57" s="8">
        <f t="shared" si="3"/>
        <v>6.5773035693822771E-2</v>
      </c>
    </row>
    <row r="58" spans="1:8" x14ac:dyDescent="0.3">
      <c r="A58">
        <v>500</v>
      </c>
      <c r="B58" s="2" t="s">
        <v>64</v>
      </c>
      <c r="C58" s="4">
        <v>25000</v>
      </c>
      <c r="D58" s="78">
        <f t="shared" si="0"/>
        <v>56.331680937359167</v>
      </c>
      <c r="E58" s="4">
        <v>34100</v>
      </c>
      <c r="F58" s="4">
        <f t="shared" si="1"/>
        <v>77.889447236180899</v>
      </c>
      <c r="G58" s="11">
        <f t="shared" si="2"/>
        <v>21.557766298821733</v>
      </c>
      <c r="H58" s="8">
        <f t="shared" si="3"/>
        <v>0.38269346733668341</v>
      </c>
    </row>
    <row r="59" spans="1:8" x14ac:dyDescent="0.3">
      <c r="A59">
        <v>600</v>
      </c>
      <c r="B59" t="s">
        <v>65</v>
      </c>
      <c r="C59" s="4">
        <v>23500</v>
      </c>
      <c r="D59" s="78">
        <f t="shared" si="0"/>
        <v>52.951780081117619</v>
      </c>
      <c r="E59" s="4">
        <v>6000</v>
      </c>
      <c r="F59" s="4">
        <f t="shared" si="1"/>
        <v>13.704888076747373</v>
      </c>
      <c r="G59" s="11">
        <f t="shared" si="2"/>
        <v>-39.246892004370245</v>
      </c>
      <c r="H59" s="8">
        <f t="shared" si="3"/>
        <v>-0.74118173070380922</v>
      </c>
    </row>
    <row r="60" spans="1:8" x14ac:dyDescent="0.3">
      <c r="A60">
        <v>800</v>
      </c>
      <c r="B60" t="s">
        <v>96</v>
      </c>
      <c r="C60" s="4">
        <v>5000</v>
      </c>
      <c r="D60" s="78">
        <f t="shared" si="0"/>
        <v>11.266336187471834</v>
      </c>
      <c r="E60" s="4">
        <v>3000</v>
      </c>
      <c r="F60" s="4">
        <f t="shared" si="1"/>
        <v>6.8524440383736867</v>
      </c>
      <c r="G60" s="11">
        <f t="shared" si="2"/>
        <v>-4.4138921490981478</v>
      </c>
      <c r="H60" s="8">
        <f t="shared" si="3"/>
        <v>-0.39177706715395161</v>
      </c>
    </row>
    <row r="61" spans="1:8" x14ac:dyDescent="0.3">
      <c r="B61" s="1" t="s">
        <v>569</v>
      </c>
      <c r="C61" s="5">
        <f>SUM(C56:C60)</f>
        <v>247429</v>
      </c>
      <c r="D61" s="79">
        <f t="shared" si="0"/>
        <v>557.52365930599365</v>
      </c>
      <c r="E61" s="5">
        <f>SUM(E56:E60)</f>
        <v>234139</v>
      </c>
      <c r="F61" s="5">
        <f t="shared" si="1"/>
        <v>534.80813156692557</v>
      </c>
      <c r="G61" s="15">
        <f t="shared" si="2"/>
        <v>-22.715527739068079</v>
      </c>
      <c r="H61" s="14">
        <f t="shared" si="3"/>
        <v>-4.07436121497416E-2</v>
      </c>
    </row>
    <row r="62" spans="1:8" x14ac:dyDescent="0.3">
      <c r="B62" s="1"/>
      <c r="C62" s="5"/>
      <c r="D62" s="78"/>
      <c r="E62" s="5"/>
      <c r="F62" s="4"/>
      <c r="G62" s="11"/>
      <c r="H62" s="8"/>
    </row>
    <row r="63" spans="1:8" x14ac:dyDescent="0.3">
      <c r="A63" s="1">
        <v>2580</v>
      </c>
      <c r="B63" s="1" t="s">
        <v>150</v>
      </c>
      <c r="C63" s="4"/>
      <c r="D63" s="78"/>
      <c r="E63" s="4"/>
      <c r="F63" s="4"/>
      <c r="G63" s="11"/>
      <c r="H63" s="8"/>
    </row>
    <row r="64" spans="1:8" x14ac:dyDescent="0.3">
      <c r="A64">
        <v>100</v>
      </c>
      <c r="B64" t="s">
        <v>60</v>
      </c>
      <c r="C64" s="4">
        <v>39562</v>
      </c>
      <c r="D64" s="78">
        <f t="shared" si="0"/>
        <v>89.143758449752141</v>
      </c>
      <c r="E64" s="4">
        <v>40956</v>
      </c>
      <c r="F64" s="4">
        <f t="shared" si="1"/>
        <v>93.549566011877573</v>
      </c>
      <c r="G64" s="11">
        <f t="shared" si="2"/>
        <v>4.4058075621254318</v>
      </c>
      <c r="H64" s="8">
        <f t="shared" si="3"/>
        <v>4.9423623579982472E-2</v>
      </c>
    </row>
    <row r="65" spans="1:8" x14ac:dyDescent="0.3">
      <c r="A65">
        <v>200</v>
      </c>
      <c r="B65" s="2" t="s">
        <v>63</v>
      </c>
      <c r="C65" s="4">
        <v>22922</v>
      </c>
      <c r="D65" s="78">
        <f t="shared" si="0"/>
        <v>51.649391617845872</v>
      </c>
      <c r="E65" s="4">
        <v>24923</v>
      </c>
      <c r="F65" s="4">
        <f t="shared" si="1"/>
        <v>56.927820922795796</v>
      </c>
      <c r="G65" s="11">
        <f t="shared" si="2"/>
        <v>5.278429304949924</v>
      </c>
      <c r="H65" s="8">
        <f t="shared" si="3"/>
        <v>0.10219731810211921</v>
      </c>
    </row>
    <row r="66" spans="1:8" x14ac:dyDescent="0.3">
      <c r="A66">
        <v>500</v>
      </c>
      <c r="B66" s="2" t="s">
        <v>64</v>
      </c>
      <c r="C66" s="4">
        <v>247000</v>
      </c>
      <c r="D66" s="78">
        <f t="shared" si="0"/>
        <v>556.55700766110863</v>
      </c>
      <c r="E66" s="4">
        <v>196500</v>
      </c>
      <c r="F66" s="4">
        <f t="shared" si="1"/>
        <v>448.83508451347649</v>
      </c>
      <c r="G66" s="11">
        <f t="shared" si="2"/>
        <v>-107.72192314763214</v>
      </c>
      <c r="H66" s="8">
        <f t="shared" si="3"/>
        <v>-0.1935505647486605</v>
      </c>
    </row>
    <row r="67" spans="1:8" x14ac:dyDescent="0.3">
      <c r="A67">
        <v>600</v>
      </c>
      <c r="B67" t="s">
        <v>65</v>
      </c>
      <c r="C67" s="4">
        <v>250000</v>
      </c>
      <c r="D67" s="78">
        <f t="shared" si="0"/>
        <v>563.3168093735917</v>
      </c>
      <c r="E67" s="4">
        <v>250000</v>
      </c>
      <c r="F67" s="4">
        <f t="shared" si="1"/>
        <v>571.03700319780717</v>
      </c>
      <c r="G67" s="11">
        <f t="shared" si="2"/>
        <v>7.7201938242154711</v>
      </c>
      <c r="H67" s="8">
        <f t="shared" si="3"/>
        <v>1.3704888076747305E-2</v>
      </c>
    </row>
    <row r="68" spans="1:8" x14ac:dyDescent="0.3">
      <c r="A68" s="1">
        <v>2580</v>
      </c>
      <c r="B68" s="1" t="s">
        <v>88</v>
      </c>
      <c r="C68" s="5">
        <f>SUM(C64:C67)</f>
        <v>559484</v>
      </c>
      <c r="D68" s="79">
        <f t="shared" ref="D68:D130" si="4">C68/$J$1</f>
        <v>1260.6669671022983</v>
      </c>
      <c r="E68" s="5">
        <f>SUM(E64:E67)</f>
        <v>512379</v>
      </c>
      <c r="F68" s="5">
        <f t="shared" ref="F68:F130" si="5">E68/$J$2</f>
        <v>1170.3494746459571</v>
      </c>
      <c r="G68" s="15">
        <f t="shared" ref="G68:G101" si="6">F68-D68</f>
        <v>-90.317492456341142</v>
      </c>
      <c r="H68" s="14">
        <f t="shared" ref="H68:H101" si="7">G68/D68</f>
        <v>-7.1642626334487133E-2</v>
      </c>
    </row>
    <row r="69" spans="1:8" x14ac:dyDescent="0.3">
      <c r="C69" s="4"/>
      <c r="D69" s="78"/>
      <c r="E69" s="4"/>
      <c r="F69" s="4"/>
      <c r="G69" s="11"/>
      <c r="H69" s="8"/>
    </row>
    <row r="70" spans="1:8" x14ac:dyDescent="0.3">
      <c r="A70" s="1">
        <v>2600</v>
      </c>
      <c r="B70" s="1" t="s">
        <v>91</v>
      </c>
      <c r="C70" s="4"/>
      <c r="D70" s="78"/>
      <c r="E70" s="4"/>
      <c r="F70" s="4"/>
      <c r="G70" s="11"/>
      <c r="H70" s="8"/>
    </row>
    <row r="71" spans="1:8" x14ac:dyDescent="0.3">
      <c r="A71">
        <v>100</v>
      </c>
      <c r="B71" t="s">
        <v>60</v>
      </c>
      <c r="C71" s="4">
        <v>254570</v>
      </c>
      <c r="D71" s="78">
        <f t="shared" si="4"/>
        <v>573.61424064894095</v>
      </c>
      <c r="E71" s="4">
        <v>248994</v>
      </c>
      <c r="F71" s="4">
        <f t="shared" si="5"/>
        <v>568.73915029693921</v>
      </c>
      <c r="G71" s="11">
        <f t="shared" si="6"/>
        <v>-4.8750903520017346</v>
      </c>
      <c r="H71" s="8">
        <f t="shared" si="7"/>
        <v>-8.4989004918818792E-3</v>
      </c>
    </row>
    <row r="72" spans="1:8" x14ac:dyDescent="0.3">
      <c r="A72">
        <v>200</v>
      </c>
      <c r="B72" s="2" t="s">
        <v>63</v>
      </c>
      <c r="C72" s="4">
        <v>132845</v>
      </c>
      <c r="D72" s="78">
        <f t="shared" si="4"/>
        <v>299.33528616493913</v>
      </c>
      <c r="E72" s="4">
        <v>138760</v>
      </c>
      <c r="F72" s="4">
        <f t="shared" si="5"/>
        <v>316.94837825491089</v>
      </c>
      <c r="G72" s="11">
        <f t="shared" si="6"/>
        <v>17.613092089971758</v>
      </c>
      <c r="H72" s="8">
        <f t="shared" si="7"/>
        <v>5.8840681015690968E-2</v>
      </c>
    </row>
    <row r="73" spans="1:8" x14ac:dyDescent="0.3">
      <c r="A73">
        <v>500</v>
      </c>
      <c r="B73" t="s">
        <v>64</v>
      </c>
      <c r="C73" s="4">
        <v>436360</v>
      </c>
      <c r="D73" s="78">
        <f t="shared" si="4"/>
        <v>983.23569175304192</v>
      </c>
      <c r="E73" s="4">
        <v>436060</v>
      </c>
      <c r="F73" s="4">
        <f t="shared" si="5"/>
        <v>996.02558245774321</v>
      </c>
      <c r="G73" s="11">
        <f t="shared" si="6"/>
        <v>12.789890704701293</v>
      </c>
      <c r="H73" s="8">
        <f t="shared" si="7"/>
        <v>1.3007960158461897E-2</v>
      </c>
    </row>
    <row r="74" spans="1:8" x14ac:dyDescent="0.3">
      <c r="A74">
        <v>600</v>
      </c>
      <c r="B74" t="s">
        <v>65</v>
      </c>
      <c r="C74" s="4">
        <v>391600</v>
      </c>
      <c r="D74" s="78">
        <f t="shared" si="4"/>
        <v>882.37945020279403</v>
      </c>
      <c r="E74" s="4">
        <v>387700</v>
      </c>
      <c r="F74" s="4">
        <f t="shared" si="5"/>
        <v>885.56418455915946</v>
      </c>
      <c r="G74" s="11">
        <f t="shared" si="6"/>
        <v>3.1847343563654249</v>
      </c>
      <c r="H74" s="8">
        <f t="shared" si="7"/>
        <v>3.6092571689350754E-3</v>
      </c>
    </row>
    <row r="75" spans="1:8" x14ac:dyDescent="0.3">
      <c r="A75">
        <v>700</v>
      </c>
      <c r="B75" t="s">
        <v>151</v>
      </c>
      <c r="C75" s="4">
        <v>3289</v>
      </c>
      <c r="D75" s="78">
        <f t="shared" si="4"/>
        <v>7.4109959441189721</v>
      </c>
      <c r="E75" s="4">
        <v>0</v>
      </c>
      <c r="F75" s="4">
        <f t="shared" si="5"/>
        <v>0</v>
      </c>
      <c r="G75" s="11">
        <f t="shared" si="6"/>
        <v>-7.4109959441189721</v>
      </c>
      <c r="H75" s="8">
        <f t="shared" si="7"/>
        <v>-1</v>
      </c>
    </row>
    <row r="76" spans="1:8" x14ac:dyDescent="0.3">
      <c r="A76" s="1">
        <v>2600</v>
      </c>
      <c r="B76" s="1" t="s">
        <v>92</v>
      </c>
      <c r="C76" s="5">
        <f>SUM(C71:C75)</f>
        <v>1218664</v>
      </c>
      <c r="D76" s="79">
        <f t="shared" si="4"/>
        <v>2745.9756647138352</v>
      </c>
      <c r="E76" s="5">
        <f>SUM(E71:E75)</f>
        <v>1211514</v>
      </c>
      <c r="F76" s="5">
        <f t="shared" si="5"/>
        <v>2767.2772955687528</v>
      </c>
      <c r="G76" s="15">
        <f t="shared" si="6"/>
        <v>21.301630854917676</v>
      </c>
      <c r="H76" s="14">
        <f t="shared" si="7"/>
        <v>7.7573997208520672E-3</v>
      </c>
    </row>
    <row r="77" spans="1:8" x14ac:dyDescent="0.3">
      <c r="C77" s="4"/>
      <c r="D77" s="78"/>
      <c r="E77" s="4"/>
      <c r="F77" s="4"/>
      <c r="G77" s="11"/>
      <c r="H77" s="8"/>
    </row>
    <row r="78" spans="1:8" x14ac:dyDescent="0.3">
      <c r="A78" s="1">
        <v>2700</v>
      </c>
      <c r="B78" s="1" t="s">
        <v>93</v>
      </c>
      <c r="C78" s="4"/>
      <c r="D78" s="78"/>
      <c r="E78" s="4"/>
      <c r="F78" s="4"/>
      <c r="G78" s="11"/>
      <c r="H78" s="8"/>
    </row>
    <row r="79" spans="1:8" x14ac:dyDescent="0.3">
      <c r="A79">
        <v>100</v>
      </c>
      <c r="B79" t="s">
        <v>60</v>
      </c>
      <c r="C79" s="4">
        <v>204994</v>
      </c>
      <c r="D79" s="78">
        <f t="shared" si="4"/>
        <v>461.90626408292025</v>
      </c>
      <c r="E79" s="4">
        <v>196764</v>
      </c>
      <c r="F79" s="4">
        <f t="shared" si="5"/>
        <v>449.43809958885333</v>
      </c>
      <c r="G79" s="11">
        <f t="shared" si="6"/>
        <v>-12.468164494066912</v>
      </c>
      <c r="H79" s="8">
        <f t="shared" si="7"/>
        <v>-2.6992845656296748E-2</v>
      </c>
    </row>
    <row r="80" spans="1:8" x14ac:dyDescent="0.3">
      <c r="A80">
        <v>200</v>
      </c>
      <c r="B80" s="2" t="s">
        <v>63</v>
      </c>
      <c r="C80" s="4">
        <v>128144</v>
      </c>
      <c r="D80" s="78">
        <f t="shared" si="4"/>
        <v>288.74267688147813</v>
      </c>
      <c r="E80" s="4">
        <v>133906</v>
      </c>
      <c r="F80" s="4">
        <f t="shared" si="5"/>
        <v>305.86112380082227</v>
      </c>
      <c r="G80" s="11">
        <f t="shared" si="6"/>
        <v>17.118446919344137</v>
      </c>
      <c r="H80" s="8">
        <f t="shared" si="7"/>
        <v>5.9286168238894744E-2</v>
      </c>
    </row>
    <row r="81" spans="1:8" x14ac:dyDescent="0.3">
      <c r="A81">
        <v>500</v>
      </c>
      <c r="B81" t="s">
        <v>64</v>
      </c>
      <c r="C81" s="4">
        <v>132607</v>
      </c>
      <c r="D81" s="78">
        <f t="shared" si="4"/>
        <v>298.79900856241551</v>
      </c>
      <c r="E81" s="4">
        <v>138600</v>
      </c>
      <c r="F81" s="4">
        <f t="shared" si="5"/>
        <v>316.5829145728643</v>
      </c>
      <c r="G81" s="11">
        <f t="shared" si="6"/>
        <v>17.783906010448788</v>
      </c>
      <c r="H81" s="8">
        <f t="shared" si="7"/>
        <v>5.9517955216822432E-2</v>
      </c>
    </row>
    <row r="82" spans="1:8" x14ac:dyDescent="0.3">
      <c r="A82">
        <v>600</v>
      </c>
      <c r="B82" t="s">
        <v>65</v>
      </c>
      <c r="C82" s="4">
        <v>71000</v>
      </c>
      <c r="D82" s="78">
        <f t="shared" si="4"/>
        <v>159.98197386210003</v>
      </c>
      <c r="E82" s="4">
        <v>71000</v>
      </c>
      <c r="F82" s="4">
        <f t="shared" si="5"/>
        <v>162.17450890817724</v>
      </c>
      <c r="G82" s="11">
        <f t="shared" si="6"/>
        <v>2.1925350460772108</v>
      </c>
      <c r="H82" s="8">
        <f t="shared" si="7"/>
        <v>1.3704888076747412E-2</v>
      </c>
    </row>
    <row r="83" spans="1:8" x14ac:dyDescent="0.3">
      <c r="A83">
        <v>700</v>
      </c>
      <c r="B83" t="s">
        <v>95</v>
      </c>
      <c r="C83" s="4">
        <v>200000</v>
      </c>
      <c r="D83" s="78">
        <f t="shared" si="4"/>
        <v>450.65344749887333</v>
      </c>
      <c r="E83" s="11">
        <v>200000</v>
      </c>
      <c r="F83" s="4">
        <f t="shared" si="5"/>
        <v>456.82960255824577</v>
      </c>
      <c r="G83" s="11">
        <f t="shared" si="6"/>
        <v>6.1761550593724337</v>
      </c>
      <c r="H83" s="8">
        <f t="shared" si="7"/>
        <v>1.3704888076747431E-2</v>
      </c>
    </row>
    <row r="84" spans="1:8" x14ac:dyDescent="0.3">
      <c r="A84" s="1">
        <v>2700</v>
      </c>
      <c r="B84" s="1" t="s">
        <v>94</v>
      </c>
      <c r="C84" s="5">
        <f>SUM(C79:C83)</f>
        <v>736745</v>
      </c>
      <c r="D84" s="79">
        <f t="shared" si="4"/>
        <v>1660.0833708877872</v>
      </c>
      <c r="E84" s="5">
        <f>SUM(E79:E83)</f>
        <v>740270</v>
      </c>
      <c r="F84" s="5">
        <f t="shared" si="5"/>
        <v>1690.8862494289629</v>
      </c>
      <c r="G84" s="15">
        <f t="shared" si="6"/>
        <v>30.802878541175687</v>
      </c>
      <c r="H84" s="14">
        <f t="shared" si="7"/>
        <v>1.8555019031786808E-2</v>
      </c>
    </row>
    <row r="85" spans="1:8" x14ac:dyDescent="0.3">
      <c r="C85" s="4"/>
      <c r="D85" s="78"/>
      <c r="E85" s="4"/>
      <c r="F85" s="4"/>
      <c r="G85" s="11"/>
      <c r="H85" s="8"/>
    </row>
    <row r="86" spans="1:8" x14ac:dyDescent="0.3">
      <c r="B86" s="1" t="s">
        <v>97</v>
      </c>
      <c r="C86" s="4"/>
      <c r="D86" s="78"/>
      <c r="E86" s="4"/>
      <c r="F86" s="4"/>
      <c r="G86" s="11"/>
      <c r="H86" s="8"/>
    </row>
    <row r="87" spans="1:8" x14ac:dyDescent="0.3">
      <c r="A87">
        <v>910</v>
      </c>
      <c r="B87" t="s">
        <v>99</v>
      </c>
      <c r="C87" s="4">
        <v>223231</v>
      </c>
      <c r="D87" s="78">
        <f t="shared" si="4"/>
        <v>502.999098693105</v>
      </c>
      <c r="E87" s="4">
        <v>237066</v>
      </c>
      <c r="F87" s="4">
        <f t="shared" si="5"/>
        <v>541.49383280036545</v>
      </c>
      <c r="G87" s="11">
        <f t="shared" si="6"/>
        <v>38.494734107260456</v>
      </c>
      <c r="H87" s="8">
        <f t="shared" si="7"/>
        <v>7.653042362755258E-2</v>
      </c>
    </row>
    <row r="88" spans="1:8" x14ac:dyDescent="0.3">
      <c r="B88" s="1" t="s">
        <v>98</v>
      </c>
      <c r="C88" s="5">
        <f>SUM(C87:C87)</f>
        <v>223231</v>
      </c>
      <c r="D88" s="79">
        <f t="shared" si="4"/>
        <v>502.999098693105</v>
      </c>
      <c r="E88" s="5">
        <f>SUM(E87:E87)</f>
        <v>237066</v>
      </c>
      <c r="F88" s="5">
        <f t="shared" si="5"/>
        <v>541.49383280036545</v>
      </c>
      <c r="G88" s="15">
        <f t="shared" si="6"/>
        <v>38.494734107260456</v>
      </c>
      <c r="H88" s="14">
        <f t="shared" si="7"/>
        <v>7.653042362755258E-2</v>
      </c>
    </row>
    <row r="89" spans="1:8" x14ac:dyDescent="0.3">
      <c r="B89" s="1"/>
      <c r="C89" s="5"/>
      <c r="D89" s="78"/>
      <c r="E89" s="5"/>
      <c r="F89" s="4"/>
      <c r="G89" s="11"/>
      <c r="H89" s="8"/>
    </row>
    <row r="90" spans="1:8" x14ac:dyDescent="0.3">
      <c r="B90" s="1" t="s">
        <v>105</v>
      </c>
      <c r="C90" s="5">
        <v>7505269</v>
      </c>
      <c r="D90" s="79">
        <f t="shared" si="4"/>
        <v>16911.376746282109</v>
      </c>
      <c r="E90" s="5">
        <v>7929426</v>
      </c>
      <c r="F90" s="5">
        <f t="shared" si="5"/>
        <v>18111.982640475104</v>
      </c>
      <c r="G90" s="15">
        <f t="shared" si="6"/>
        <v>1200.605894192995</v>
      </c>
      <c r="H90" s="14">
        <f t="shared" si="7"/>
        <v>7.0993977143637518E-2</v>
      </c>
    </row>
    <row r="91" spans="1:8" x14ac:dyDescent="0.3">
      <c r="C91" s="4"/>
      <c r="D91" s="78"/>
      <c r="E91" s="4"/>
      <c r="F91" s="4"/>
      <c r="G91" s="11"/>
      <c r="H91" s="8"/>
    </row>
    <row r="92" spans="1:8" x14ac:dyDescent="0.3">
      <c r="A92">
        <v>6300</v>
      </c>
      <c r="B92" s="1" t="s">
        <v>100</v>
      </c>
      <c r="C92" s="4">
        <v>555715</v>
      </c>
      <c r="D92" s="78">
        <f t="shared" si="4"/>
        <v>1252.174402884182</v>
      </c>
      <c r="E92" s="4">
        <v>555715</v>
      </c>
      <c r="F92" s="4">
        <f t="shared" si="5"/>
        <v>1269.3353129282777</v>
      </c>
      <c r="G92" s="11">
        <f t="shared" si="6"/>
        <v>17.160910044095772</v>
      </c>
      <c r="H92" s="8">
        <f t="shared" si="7"/>
        <v>1.370488807674744E-2</v>
      </c>
    </row>
    <row r="93" spans="1:8" x14ac:dyDescent="0.3">
      <c r="D93" s="78"/>
      <c r="F93" s="4"/>
      <c r="G93" s="11"/>
      <c r="H93" s="8"/>
    </row>
    <row r="94" spans="1:8" x14ac:dyDescent="0.3">
      <c r="A94">
        <v>8000</v>
      </c>
      <c r="B94" s="1" t="s">
        <v>102</v>
      </c>
      <c r="D94" s="78"/>
      <c r="F94" s="4"/>
      <c r="G94" s="11"/>
      <c r="H94" s="8"/>
    </row>
    <row r="95" spans="1:8" x14ac:dyDescent="0.3">
      <c r="B95" t="s">
        <v>126</v>
      </c>
      <c r="C95" s="4">
        <v>1962148</v>
      </c>
      <c r="D95" s="78">
        <f t="shared" si="4"/>
        <v>4421.2438035150972</v>
      </c>
      <c r="E95" s="4">
        <v>673459</v>
      </c>
      <c r="F95" s="4">
        <f t="shared" si="5"/>
        <v>1538.2800365463681</v>
      </c>
      <c r="G95" s="11">
        <f t="shared" si="6"/>
        <v>-2882.963766968729</v>
      </c>
      <c r="H95" s="8">
        <f t="shared" si="7"/>
        <v>-0.6520707509223167</v>
      </c>
    </row>
    <row r="96" spans="1:8" x14ac:dyDescent="0.3">
      <c r="B96" s="6" t="s">
        <v>127</v>
      </c>
      <c r="C96" s="15">
        <f>C95</f>
        <v>1962148</v>
      </c>
      <c r="D96" s="79">
        <f t="shared" si="4"/>
        <v>4421.2438035150972</v>
      </c>
      <c r="E96" s="15">
        <f>E95</f>
        <v>673459</v>
      </c>
      <c r="F96" s="5">
        <f t="shared" si="5"/>
        <v>1538.2800365463681</v>
      </c>
      <c r="G96" s="15">
        <f t="shared" si="6"/>
        <v>-2882.963766968729</v>
      </c>
      <c r="H96" s="14">
        <f t="shared" si="7"/>
        <v>-0.6520707509223167</v>
      </c>
    </row>
    <row r="97" spans="1:8" x14ac:dyDescent="0.3">
      <c r="D97" s="78"/>
      <c r="F97" s="4"/>
      <c r="G97" s="11"/>
      <c r="H97" s="8"/>
    </row>
    <row r="98" spans="1:8" x14ac:dyDescent="0.3">
      <c r="B98" s="1" t="s">
        <v>106</v>
      </c>
      <c r="C98" s="4">
        <v>10023132</v>
      </c>
      <c r="D98" s="78">
        <f t="shared" si="4"/>
        <v>22584.794952681386</v>
      </c>
      <c r="E98" s="4">
        <v>9158600</v>
      </c>
      <c r="F98" s="4">
        <f t="shared" si="5"/>
        <v>20919.597989949747</v>
      </c>
      <c r="G98" s="11">
        <f t="shared" si="6"/>
        <v>-1665.1969627316394</v>
      </c>
      <c r="H98" s="8">
        <f t="shared" si="7"/>
        <v>-7.3730886918410496E-2</v>
      </c>
    </row>
    <row r="99" spans="1:8" x14ac:dyDescent="0.3">
      <c r="D99" s="78"/>
      <c r="F99" s="4"/>
      <c r="G99" s="11"/>
      <c r="H99" s="8"/>
    </row>
    <row r="100" spans="1:8" x14ac:dyDescent="0.3">
      <c r="A100" s="91" t="s">
        <v>255</v>
      </c>
      <c r="B100" s="91"/>
      <c r="C100" s="91"/>
      <c r="D100" s="91"/>
      <c r="E100" s="91"/>
      <c r="F100" s="91"/>
      <c r="G100" s="91"/>
      <c r="H100" s="91"/>
    </row>
    <row r="101" spans="1:8" x14ac:dyDescent="0.3">
      <c r="A101">
        <v>4700</v>
      </c>
      <c r="B101" t="s">
        <v>567</v>
      </c>
      <c r="C101" s="4">
        <v>186984</v>
      </c>
      <c r="D101" s="78">
        <f t="shared" si="4"/>
        <v>421.32492113564666</v>
      </c>
      <c r="E101" s="4">
        <v>63100</v>
      </c>
      <c r="F101" s="4">
        <f t="shared" si="5"/>
        <v>144.12973960712654</v>
      </c>
      <c r="G101" s="11">
        <f t="shared" si="6"/>
        <v>-277.19518152852015</v>
      </c>
      <c r="H101" s="8">
        <f t="shared" si="7"/>
        <v>-0.65791309182794921</v>
      </c>
    </row>
    <row r="102" spans="1:8" x14ac:dyDescent="0.3">
      <c r="B102" s="1" t="s">
        <v>222</v>
      </c>
      <c r="C102" s="15">
        <f>C101</f>
        <v>186984</v>
      </c>
      <c r="D102" s="79">
        <f t="shared" si="4"/>
        <v>421.32492113564666</v>
      </c>
      <c r="E102" s="15">
        <f>E101</f>
        <v>63100</v>
      </c>
      <c r="F102" s="5">
        <f t="shared" si="5"/>
        <v>144.12973960712654</v>
      </c>
      <c r="G102" s="15">
        <f t="shared" ref="G102" si="8">F102-D102</f>
        <v>-277.19518152852015</v>
      </c>
      <c r="H102" s="30">
        <f t="shared" ref="H102" si="9">G102/D102</f>
        <v>-0.65791309182794921</v>
      </c>
    </row>
    <row r="103" spans="1:8" x14ac:dyDescent="0.3">
      <c r="D103" s="63"/>
      <c r="F103" s="28"/>
      <c r="G103" s="29"/>
      <c r="H103" s="30"/>
    </row>
    <row r="104" spans="1:8" x14ac:dyDescent="0.3">
      <c r="A104" s="91" t="s">
        <v>545</v>
      </c>
      <c r="B104" s="91"/>
      <c r="C104" s="91"/>
      <c r="D104" s="91"/>
      <c r="E104" s="91"/>
      <c r="F104" s="91"/>
      <c r="G104" s="91"/>
      <c r="H104" s="91"/>
    </row>
    <row r="105" spans="1:8" x14ac:dyDescent="0.3">
      <c r="A105">
        <v>100</v>
      </c>
      <c r="B105" t="s">
        <v>226</v>
      </c>
      <c r="C105" s="4">
        <v>77788</v>
      </c>
      <c r="D105" s="63">
        <f t="shared" si="4"/>
        <v>175.27715187021181</v>
      </c>
      <c r="E105" s="4">
        <v>77788</v>
      </c>
      <c r="F105" s="28">
        <f t="shared" si="5"/>
        <v>177.67930561900411</v>
      </c>
      <c r="G105" s="29">
        <f t="shared" ref="G105:G167" si="10">F105-D105</f>
        <v>2.4021537487923013</v>
      </c>
      <c r="H105" s="30">
        <f t="shared" ref="H105:H167" si="11">G105/D105</f>
        <v>1.3704888076747355E-2</v>
      </c>
    </row>
    <row r="106" spans="1:8" x14ac:dyDescent="0.3">
      <c r="A106">
        <v>200</v>
      </c>
      <c r="B106" t="s">
        <v>115</v>
      </c>
      <c r="C106" s="4">
        <v>237633</v>
      </c>
      <c r="D106" s="63">
        <f t="shared" si="4"/>
        <v>535.45065344749889</v>
      </c>
      <c r="E106" s="4">
        <v>237633</v>
      </c>
      <c r="F106" s="28">
        <f t="shared" si="5"/>
        <v>542.7889447236181</v>
      </c>
      <c r="G106" s="29">
        <f t="shared" si="10"/>
        <v>7.3382912761192074</v>
      </c>
      <c r="H106" s="30">
        <f t="shared" si="11"/>
        <v>1.3704888076747355E-2</v>
      </c>
    </row>
    <row r="107" spans="1:8" x14ac:dyDescent="0.3">
      <c r="A107">
        <v>2100</v>
      </c>
      <c r="B107" t="s">
        <v>81</v>
      </c>
      <c r="C107" s="4">
        <v>119652</v>
      </c>
      <c r="D107" s="63">
        <f t="shared" si="4"/>
        <v>269.60793150067599</v>
      </c>
      <c r="E107" s="4">
        <v>119652</v>
      </c>
      <c r="F107" s="28">
        <f t="shared" si="5"/>
        <v>273.3028780264961</v>
      </c>
      <c r="G107" s="29">
        <f t="shared" si="10"/>
        <v>3.6949465258201144</v>
      </c>
      <c r="H107" s="30">
        <f t="shared" si="11"/>
        <v>1.3704888076747289E-2</v>
      </c>
    </row>
    <row r="108" spans="1:8" x14ac:dyDescent="0.3">
      <c r="A108">
        <v>2700</v>
      </c>
      <c r="B108" t="s">
        <v>93</v>
      </c>
      <c r="C108" s="4">
        <v>56118</v>
      </c>
      <c r="D108" s="63">
        <f t="shared" si="4"/>
        <v>126.44885083370887</v>
      </c>
      <c r="E108" s="4">
        <v>56118</v>
      </c>
      <c r="F108" s="28">
        <f t="shared" si="5"/>
        <v>128.18181818181819</v>
      </c>
      <c r="G108" s="29">
        <f t="shared" si="10"/>
        <v>1.7329673481093124</v>
      </c>
      <c r="H108" s="30">
        <f t="shared" si="11"/>
        <v>1.370488807674744E-2</v>
      </c>
    </row>
    <row r="109" spans="1:8" x14ac:dyDescent="0.3">
      <c r="B109" s="1" t="s">
        <v>222</v>
      </c>
      <c r="C109" s="5">
        <v>491191</v>
      </c>
      <c r="D109" s="79">
        <f t="shared" si="4"/>
        <v>1106.7845876520955</v>
      </c>
      <c r="E109" s="5">
        <v>491191</v>
      </c>
      <c r="F109" s="5">
        <f t="shared" si="5"/>
        <v>1121.9529465509365</v>
      </c>
      <c r="G109" s="15">
        <f t="shared" si="10"/>
        <v>15.168358898841007</v>
      </c>
      <c r="H109" s="14">
        <f t="shared" si="11"/>
        <v>1.3704888076747414E-2</v>
      </c>
    </row>
    <row r="110" spans="1:8" x14ac:dyDescent="0.3">
      <c r="D110" s="63"/>
      <c r="F110" s="28"/>
      <c r="G110" s="29"/>
      <c r="H110" s="30"/>
    </row>
    <row r="111" spans="1:8" x14ac:dyDescent="0.3">
      <c r="A111" s="91" t="s">
        <v>349</v>
      </c>
      <c r="B111" s="91"/>
      <c r="C111" s="91"/>
      <c r="D111" s="91"/>
      <c r="E111" s="91"/>
      <c r="F111" s="91"/>
      <c r="G111" s="91"/>
      <c r="H111" s="91"/>
    </row>
    <row r="112" spans="1:8" x14ac:dyDescent="0.3">
      <c r="A112" s="60">
        <v>100</v>
      </c>
      <c r="B112" s="16" t="s">
        <v>226</v>
      </c>
      <c r="C112" s="48">
        <v>270577</v>
      </c>
      <c r="D112" s="56">
        <f>C112/J1</f>
        <v>609.6822893195133</v>
      </c>
      <c r="E112" s="48">
        <v>270577</v>
      </c>
      <c r="F112" s="56">
        <f>E112/J2</f>
        <v>618.03791685701231</v>
      </c>
      <c r="G112" s="56">
        <f>F112-D112</f>
        <v>8.3556275374990037</v>
      </c>
      <c r="H112" s="38">
        <f>G112/D112</f>
        <v>1.3704888076747314E-2</v>
      </c>
    </row>
    <row r="113" spans="1:8" x14ac:dyDescent="0.3">
      <c r="A113">
        <v>200</v>
      </c>
      <c r="B113" t="s">
        <v>115</v>
      </c>
      <c r="C113" s="4">
        <v>14251</v>
      </c>
      <c r="D113" s="63">
        <f t="shared" si="4"/>
        <v>32.11131140153222</v>
      </c>
      <c r="E113" s="4">
        <v>14251</v>
      </c>
      <c r="F113" s="28">
        <f t="shared" si="5"/>
        <v>32.551393330287802</v>
      </c>
      <c r="G113" s="29">
        <f t="shared" si="10"/>
        <v>0.44008192875558194</v>
      </c>
      <c r="H113" s="30">
        <f t="shared" si="11"/>
        <v>1.3704888076747405E-2</v>
      </c>
    </row>
    <row r="114" spans="1:8" x14ac:dyDescent="0.3">
      <c r="A114">
        <v>2100</v>
      </c>
      <c r="B114" t="s">
        <v>81</v>
      </c>
      <c r="C114" s="4">
        <v>30234</v>
      </c>
      <c r="D114" s="63">
        <f t="shared" si="4"/>
        <v>68.125281658404688</v>
      </c>
      <c r="E114" s="4">
        <v>30234</v>
      </c>
      <c r="F114" s="28">
        <f t="shared" si="5"/>
        <v>69.058931018730007</v>
      </c>
      <c r="G114" s="29">
        <f t="shared" si="10"/>
        <v>0.93364936032531887</v>
      </c>
      <c r="H114" s="30">
        <f t="shared" si="11"/>
        <v>1.3704888076747255E-2</v>
      </c>
    </row>
    <row r="115" spans="1:8" x14ac:dyDescent="0.3">
      <c r="A115">
        <v>2200</v>
      </c>
      <c r="B115" t="s">
        <v>83</v>
      </c>
      <c r="C115" s="4">
        <v>77674</v>
      </c>
      <c r="D115" s="63">
        <f t="shared" si="4"/>
        <v>175.02027940513744</v>
      </c>
      <c r="E115" s="4">
        <v>77674</v>
      </c>
      <c r="F115" s="28">
        <f t="shared" si="5"/>
        <v>177.4189127455459</v>
      </c>
      <c r="G115" s="29">
        <f t="shared" si="10"/>
        <v>2.3986333404084519</v>
      </c>
      <c r="H115" s="30">
        <f t="shared" si="11"/>
        <v>1.3704888076747315E-2</v>
      </c>
    </row>
    <row r="116" spans="1:8" x14ac:dyDescent="0.3">
      <c r="A116">
        <v>2700</v>
      </c>
      <c r="B116" t="s">
        <v>157</v>
      </c>
      <c r="C116" s="4">
        <v>3750</v>
      </c>
      <c r="D116" s="63">
        <f t="shared" si="4"/>
        <v>8.4497521406038754</v>
      </c>
      <c r="E116" s="4">
        <v>3750</v>
      </c>
      <c r="F116" s="28">
        <f t="shared" si="5"/>
        <v>8.5655550479671074</v>
      </c>
      <c r="G116" s="29">
        <f t="shared" si="10"/>
        <v>0.11580290736323207</v>
      </c>
      <c r="H116" s="30">
        <f t="shared" si="11"/>
        <v>1.3704888076747305E-2</v>
      </c>
    </row>
    <row r="117" spans="1:8" x14ac:dyDescent="0.3">
      <c r="A117">
        <v>3100</v>
      </c>
      <c r="B117" t="s">
        <v>487</v>
      </c>
      <c r="C117" s="4">
        <v>44404</v>
      </c>
      <c r="D117" s="63">
        <f t="shared" si="4"/>
        <v>100.05407841369986</v>
      </c>
      <c r="E117" s="4">
        <v>46007</v>
      </c>
      <c r="F117" s="28">
        <f t="shared" si="5"/>
        <v>105.08679762448607</v>
      </c>
      <c r="G117" s="29">
        <f t="shared" si="10"/>
        <v>5.0327192107862118</v>
      </c>
      <c r="H117" s="30">
        <f t="shared" si="11"/>
        <v>5.0299990670816162E-2</v>
      </c>
    </row>
    <row r="118" spans="1:8" x14ac:dyDescent="0.3">
      <c r="B118" s="1" t="s">
        <v>222</v>
      </c>
      <c r="C118" s="15">
        <v>460656</v>
      </c>
      <c r="D118" s="79">
        <f t="shared" si="4"/>
        <v>1037.9810725552049</v>
      </c>
      <c r="E118" s="5">
        <v>462259</v>
      </c>
      <c r="F118" s="5">
        <f t="shared" si="5"/>
        <v>1055.8679762448605</v>
      </c>
      <c r="G118" s="15">
        <f t="shared" si="10"/>
        <v>17.886903689655583</v>
      </c>
      <c r="H118" s="14">
        <f t="shared" si="11"/>
        <v>1.7232398704172199E-2</v>
      </c>
    </row>
    <row r="119" spans="1:8" x14ac:dyDescent="0.3">
      <c r="D119" s="63"/>
      <c r="F119" s="28"/>
      <c r="G119" s="29"/>
      <c r="H119" s="30"/>
    </row>
    <row r="120" spans="1:8" x14ac:dyDescent="0.3">
      <c r="A120" s="91" t="s">
        <v>580</v>
      </c>
      <c r="B120" s="91"/>
      <c r="C120" s="91"/>
      <c r="D120" s="91"/>
      <c r="E120" s="91"/>
      <c r="F120" s="91"/>
      <c r="G120" s="91"/>
      <c r="H120" s="91"/>
    </row>
    <row r="121" spans="1:8" x14ac:dyDescent="0.3">
      <c r="A121">
        <v>100</v>
      </c>
      <c r="B121" t="s">
        <v>226</v>
      </c>
      <c r="C121" s="4">
        <v>1200</v>
      </c>
      <c r="D121" s="63">
        <f t="shared" si="4"/>
        <v>2.70392068499324</v>
      </c>
      <c r="E121" s="4">
        <v>700</v>
      </c>
      <c r="F121" s="28">
        <f t="shared" si="5"/>
        <v>1.5989036089538602</v>
      </c>
      <c r="G121" s="29">
        <f t="shared" si="10"/>
        <v>-1.1050170760393798</v>
      </c>
      <c r="H121" s="30">
        <f t="shared" si="11"/>
        <v>-0.40867214862189732</v>
      </c>
    </row>
    <row r="122" spans="1:8" x14ac:dyDescent="0.3">
      <c r="B122" s="1" t="s">
        <v>222</v>
      </c>
      <c r="C122" s="5">
        <v>82330</v>
      </c>
      <c r="D122" s="5">
        <f t="shared" si="4"/>
        <v>185.51149166291123</v>
      </c>
      <c r="E122" s="5">
        <v>96883</v>
      </c>
      <c r="F122" s="5">
        <f t="shared" si="5"/>
        <v>221.29511192325262</v>
      </c>
      <c r="G122" s="5">
        <f t="shared" si="10"/>
        <v>35.783620260341394</v>
      </c>
      <c r="H122" s="6">
        <f t="shared" si="11"/>
        <v>0.19289166368929322</v>
      </c>
    </row>
    <row r="123" spans="1:8" x14ac:dyDescent="0.3">
      <c r="D123" s="63"/>
      <c r="F123" s="28"/>
      <c r="G123" s="29"/>
      <c r="H123" s="30"/>
    </row>
    <row r="124" spans="1:8" x14ac:dyDescent="0.3">
      <c r="A124" s="91" t="s">
        <v>349</v>
      </c>
      <c r="B124" s="91"/>
      <c r="C124" s="91"/>
      <c r="D124" s="91"/>
      <c r="E124" s="91"/>
      <c r="F124" s="91"/>
      <c r="G124" s="91"/>
      <c r="H124" s="91"/>
    </row>
    <row r="125" spans="1:8" x14ac:dyDescent="0.3">
      <c r="A125">
        <v>200</v>
      </c>
      <c r="B125" t="s">
        <v>115</v>
      </c>
      <c r="C125" s="4">
        <v>619677</v>
      </c>
      <c r="D125" s="63">
        <f t="shared" si="4"/>
        <v>1396.2978819287966</v>
      </c>
      <c r="E125" s="4">
        <v>631909</v>
      </c>
      <c r="F125" s="28">
        <f t="shared" si="5"/>
        <v>1443.3736866148927</v>
      </c>
      <c r="G125" s="29">
        <f t="shared" si="10"/>
        <v>47.075804686096035</v>
      </c>
      <c r="H125" s="30">
        <f t="shared" si="11"/>
        <v>3.371472899541119E-2</v>
      </c>
    </row>
    <row r="126" spans="1:8" x14ac:dyDescent="0.3">
      <c r="B126" s="5" t="s">
        <v>222</v>
      </c>
      <c r="C126" s="15">
        <f>C125</f>
        <v>619677</v>
      </c>
      <c r="D126" s="79">
        <f t="shared" si="4"/>
        <v>1396.2978819287966</v>
      </c>
      <c r="E126" s="15">
        <f>E125</f>
        <v>631909</v>
      </c>
      <c r="F126" s="5">
        <f t="shared" si="5"/>
        <v>1443.3736866148927</v>
      </c>
      <c r="G126" s="15">
        <f t="shared" si="10"/>
        <v>47.075804686096035</v>
      </c>
      <c r="H126" s="14">
        <f t="shared" si="11"/>
        <v>3.371472899541119E-2</v>
      </c>
    </row>
    <row r="127" spans="1:8" x14ac:dyDescent="0.3">
      <c r="D127" s="63"/>
      <c r="F127" s="28"/>
      <c r="G127" s="29"/>
      <c r="H127" s="30"/>
    </row>
    <row r="128" spans="1:8" x14ac:dyDescent="0.3">
      <c r="A128" s="91" t="s">
        <v>583</v>
      </c>
      <c r="B128" s="91"/>
      <c r="C128" s="91"/>
      <c r="D128" s="91"/>
      <c r="E128" s="91"/>
      <c r="F128" s="91"/>
      <c r="G128" s="91"/>
      <c r="H128" s="91"/>
    </row>
    <row r="129" spans="1:8" x14ac:dyDescent="0.3">
      <c r="B129" t="s">
        <v>584</v>
      </c>
      <c r="C129" s="4">
        <v>78578</v>
      </c>
      <c r="D129" s="63">
        <f t="shared" si="4"/>
        <v>177.05723298783235</v>
      </c>
      <c r="E129" s="4">
        <v>78578</v>
      </c>
      <c r="F129" s="28">
        <f t="shared" si="5"/>
        <v>179.48378254910918</v>
      </c>
      <c r="G129" s="29">
        <f t="shared" si="10"/>
        <v>2.4265495612768291</v>
      </c>
      <c r="H129" s="30">
        <f t="shared" si="11"/>
        <v>1.3704888076747395E-2</v>
      </c>
    </row>
    <row r="130" spans="1:8" x14ac:dyDescent="0.3">
      <c r="B130" s="1" t="s">
        <v>106</v>
      </c>
      <c r="C130" s="15">
        <f>C129</f>
        <v>78578</v>
      </c>
      <c r="D130" s="79">
        <f t="shared" si="4"/>
        <v>177.05723298783235</v>
      </c>
      <c r="E130" s="15">
        <f>E129</f>
        <v>78578</v>
      </c>
      <c r="F130" s="5">
        <f t="shared" si="5"/>
        <v>179.48378254910918</v>
      </c>
      <c r="G130" s="15">
        <f t="shared" si="10"/>
        <v>2.4265495612768291</v>
      </c>
      <c r="H130" s="14">
        <f t="shared" si="11"/>
        <v>1.3704888076747395E-2</v>
      </c>
    </row>
    <row r="131" spans="1:8" x14ac:dyDescent="0.3">
      <c r="D131" s="63"/>
      <c r="F131" s="28"/>
      <c r="G131" s="29"/>
      <c r="H131" s="30"/>
    </row>
    <row r="132" spans="1:8" x14ac:dyDescent="0.3">
      <c r="A132" s="91" t="s">
        <v>585</v>
      </c>
      <c r="B132" s="91"/>
      <c r="C132" s="91"/>
      <c r="D132" s="91"/>
      <c r="E132" s="91"/>
      <c r="F132" s="91"/>
      <c r="G132" s="91"/>
      <c r="H132" s="91"/>
    </row>
    <row r="133" spans="1:8" x14ac:dyDescent="0.3">
      <c r="A133">
        <v>6000</v>
      </c>
      <c r="B133" t="s">
        <v>69</v>
      </c>
      <c r="C133" s="4">
        <v>42266</v>
      </c>
      <c r="D133" s="63">
        <f t="shared" ref="D133:D134" si="12">C133/$J$1</f>
        <v>95.236593059936908</v>
      </c>
      <c r="E133" s="4">
        <v>25646</v>
      </c>
      <c r="F133" s="28">
        <f t="shared" ref="F133:F174" si="13">E133/$J$2</f>
        <v>58.579259936043854</v>
      </c>
      <c r="G133" s="29">
        <f t="shared" si="10"/>
        <v>-36.657333123893054</v>
      </c>
      <c r="H133" s="30">
        <f t="shared" si="11"/>
        <v>-0.38490806890606488</v>
      </c>
    </row>
    <row r="134" spans="1:8" x14ac:dyDescent="0.3">
      <c r="B134" s="1" t="s">
        <v>106</v>
      </c>
      <c r="C134" s="15">
        <f>C133</f>
        <v>42266</v>
      </c>
      <c r="D134" s="79">
        <f t="shared" si="12"/>
        <v>95.236593059936908</v>
      </c>
      <c r="E134" s="15">
        <f>E133</f>
        <v>25646</v>
      </c>
      <c r="F134" s="5">
        <f t="shared" si="13"/>
        <v>58.579259936043854</v>
      </c>
      <c r="G134" s="15">
        <f t="shared" si="10"/>
        <v>-36.657333123893054</v>
      </c>
      <c r="H134" s="14">
        <f t="shared" si="11"/>
        <v>-0.38490806890606488</v>
      </c>
    </row>
    <row r="135" spans="1:8" x14ac:dyDescent="0.3">
      <c r="D135" s="63"/>
      <c r="F135" s="28"/>
      <c r="G135" s="29"/>
      <c r="H135" s="30"/>
    </row>
    <row r="136" spans="1:8" x14ac:dyDescent="0.3">
      <c r="D136" s="63"/>
      <c r="F136" s="28"/>
      <c r="G136" s="29"/>
      <c r="H136" s="30"/>
    </row>
    <row r="137" spans="1:8" x14ac:dyDescent="0.3">
      <c r="D137" s="63"/>
      <c r="F137" s="28"/>
      <c r="G137" s="29"/>
      <c r="H137" s="30"/>
    </row>
    <row r="138" spans="1:8" x14ac:dyDescent="0.3">
      <c r="D138" s="63"/>
      <c r="F138" s="28"/>
      <c r="G138" s="29"/>
      <c r="H138" s="30"/>
    </row>
    <row r="139" spans="1:8" x14ac:dyDescent="0.3">
      <c r="D139" s="63"/>
      <c r="F139" s="28"/>
      <c r="G139" s="29"/>
      <c r="H139" s="30"/>
    </row>
    <row r="140" spans="1:8" x14ac:dyDescent="0.3">
      <c r="D140" s="63"/>
      <c r="F140" s="28"/>
      <c r="G140" s="29"/>
      <c r="H140" s="30"/>
    </row>
    <row r="141" spans="1:8" x14ac:dyDescent="0.3">
      <c r="D141" s="63"/>
      <c r="F141" s="28"/>
      <c r="G141" s="29"/>
      <c r="H141" s="30"/>
    </row>
    <row r="142" spans="1:8" x14ac:dyDescent="0.3">
      <c r="D142" s="63"/>
      <c r="F142" s="28"/>
      <c r="G142" s="29"/>
      <c r="H142" s="30"/>
    </row>
    <row r="143" spans="1:8" x14ac:dyDescent="0.3">
      <c r="D143" s="63"/>
      <c r="F143" s="28"/>
      <c r="G143" s="29"/>
      <c r="H143" s="30"/>
    </row>
    <row r="144" spans="1:8" x14ac:dyDescent="0.3">
      <c r="D144" s="63"/>
      <c r="F144" s="28"/>
      <c r="G144" s="29"/>
      <c r="H144" s="30"/>
    </row>
    <row r="145" spans="4:8" x14ac:dyDescent="0.3">
      <c r="D145" s="63"/>
      <c r="F145" s="28"/>
      <c r="G145" s="29"/>
      <c r="H145" s="30"/>
    </row>
    <row r="146" spans="4:8" x14ac:dyDescent="0.3">
      <c r="D146" s="63"/>
      <c r="F146" s="28"/>
      <c r="G146" s="29"/>
      <c r="H146" s="30"/>
    </row>
    <row r="147" spans="4:8" x14ac:dyDescent="0.3">
      <c r="D147" s="63"/>
      <c r="F147" s="28"/>
      <c r="G147" s="29"/>
      <c r="H147" s="30"/>
    </row>
    <row r="148" spans="4:8" x14ac:dyDescent="0.3">
      <c r="D148" s="63"/>
      <c r="F148" s="28"/>
      <c r="G148" s="29"/>
      <c r="H148" s="30"/>
    </row>
    <row r="149" spans="4:8" x14ac:dyDescent="0.3">
      <c r="D149" s="63"/>
      <c r="F149" s="28"/>
      <c r="G149" s="29"/>
      <c r="H149" s="30"/>
    </row>
    <row r="150" spans="4:8" x14ac:dyDescent="0.3">
      <c r="D150" s="63"/>
      <c r="F150" s="28"/>
      <c r="G150" s="29"/>
      <c r="H150" s="30"/>
    </row>
    <row r="151" spans="4:8" x14ac:dyDescent="0.3">
      <c r="D151" s="63"/>
      <c r="F151" s="28"/>
      <c r="G151" s="29"/>
      <c r="H151" s="30"/>
    </row>
    <row r="152" spans="4:8" x14ac:dyDescent="0.3">
      <c r="D152" s="63"/>
      <c r="F152" s="28"/>
      <c r="G152" s="29"/>
      <c r="H152" s="30"/>
    </row>
    <row r="153" spans="4:8" x14ac:dyDescent="0.3">
      <c r="D153" s="63"/>
      <c r="F153" s="28"/>
      <c r="G153" s="29"/>
      <c r="H153" s="30"/>
    </row>
    <row r="154" spans="4:8" x14ac:dyDescent="0.3">
      <c r="D154" s="63"/>
      <c r="F154" s="28"/>
      <c r="G154" s="29"/>
      <c r="H154" s="30"/>
    </row>
    <row r="155" spans="4:8" x14ac:dyDescent="0.3">
      <c r="D155" s="63"/>
      <c r="F155" s="28"/>
      <c r="G155" s="29"/>
      <c r="H155" s="30"/>
    </row>
    <row r="156" spans="4:8" x14ac:dyDescent="0.3">
      <c r="D156" s="63"/>
      <c r="F156" s="28"/>
      <c r="G156" s="29"/>
      <c r="H156" s="30"/>
    </row>
    <row r="157" spans="4:8" x14ac:dyDescent="0.3">
      <c r="D157" s="63"/>
      <c r="F157" s="28"/>
      <c r="G157" s="29"/>
      <c r="H157" s="30"/>
    </row>
    <row r="158" spans="4:8" x14ac:dyDescent="0.3">
      <c r="D158" s="63"/>
      <c r="F158" s="28"/>
      <c r="G158" s="29"/>
      <c r="H158" s="30"/>
    </row>
    <row r="159" spans="4:8" x14ac:dyDescent="0.3">
      <c r="D159" s="63"/>
      <c r="F159" s="28"/>
      <c r="G159" s="29"/>
      <c r="H159" s="30"/>
    </row>
    <row r="160" spans="4:8" x14ac:dyDescent="0.3">
      <c r="D160" s="63"/>
      <c r="F160" s="28"/>
      <c r="G160" s="29"/>
      <c r="H160" s="30"/>
    </row>
    <row r="161" spans="4:8" x14ac:dyDescent="0.3">
      <c r="D161" s="63"/>
      <c r="F161" s="28"/>
      <c r="G161" s="29"/>
      <c r="H161" s="30"/>
    </row>
    <row r="162" spans="4:8" x14ac:dyDescent="0.3">
      <c r="D162" s="63"/>
      <c r="F162" s="28"/>
      <c r="G162" s="29"/>
      <c r="H162" s="30"/>
    </row>
    <row r="163" spans="4:8" x14ac:dyDescent="0.3">
      <c r="D163" s="63"/>
      <c r="F163" s="28"/>
      <c r="G163" s="29"/>
      <c r="H163" s="30"/>
    </row>
    <row r="164" spans="4:8" x14ac:dyDescent="0.3">
      <c r="D164" s="63"/>
      <c r="F164" s="28"/>
      <c r="G164" s="29"/>
      <c r="H164" s="30"/>
    </row>
    <row r="165" spans="4:8" x14ac:dyDescent="0.3">
      <c r="D165" s="63"/>
      <c r="F165" s="28"/>
      <c r="G165" s="29"/>
      <c r="H165" s="30"/>
    </row>
    <row r="166" spans="4:8" x14ac:dyDescent="0.3">
      <c r="D166" s="63"/>
      <c r="F166" s="28"/>
      <c r="G166" s="29"/>
      <c r="H166" s="30"/>
    </row>
    <row r="167" spans="4:8" x14ac:dyDescent="0.3">
      <c r="F167" s="28">
        <f t="shared" si="13"/>
        <v>0</v>
      </c>
      <c r="G167" s="29">
        <f t="shared" si="10"/>
        <v>0</v>
      </c>
      <c r="H167" s="30" t="e">
        <f t="shared" si="11"/>
        <v>#DIV/0!</v>
      </c>
    </row>
    <row r="168" spans="4:8" x14ac:dyDescent="0.3">
      <c r="F168" s="28">
        <f t="shared" si="13"/>
        <v>0</v>
      </c>
      <c r="G168" s="29">
        <f t="shared" ref="G168:G174" si="14">F168-D168</f>
        <v>0</v>
      </c>
      <c r="H168" s="30" t="e">
        <f t="shared" ref="H168:H174" si="15">G168/D168</f>
        <v>#DIV/0!</v>
      </c>
    </row>
    <row r="169" spans="4:8" x14ac:dyDescent="0.3">
      <c r="F169" s="28">
        <f t="shared" si="13"/>
        <v>0</v>
      </c>
      <c r="G169" s="29">
        <f t="shared" si="14"/>
        <v>0</v>
      </c>
      <c r="H169" s="30" t="e">
        <f t="shared" si="15"/>
        <v>#DIV/0!</v>
      </c>
    </row>
    <row r="170" spans="4:8" x14ac:dyDescent="0.3">
      <c r="F170" s="28">
        <f t="shared" si="13"/>
        <v>0</v>
      </c>
      <c r="G170" s="29">
        <f t="shared" si="14"/>
        <v>0</v>
      </c>
      <c r="H170" s="30" t="e">
        <f t="shared" si="15"/>
        <v>#DIV/0!</v>
      </c>
    </row>
    <row r="171" spans="4:8" x14ac:dyDescent="0.3">
      <c r="F171" s="28">
        <f t="shared" si="13"/>
        <v>0</v>
      </c>
      <c r="G171" s="29">
        <f t="shared" si="14"/>
        <v>0</v>
      </c>
      <c r="H171" s="30" t="e">
        <f t="shared" si="15"/>
        <v>#DIV/0!</v>
      </c>
    </row>
    <row r="172" spans="4:8" x14ac:dyDescent="0.3">
      <c r="F172" s="28">
        <f t="shared" si="13"/>
        <v>0</v>
      </c>
      <c r="G172" s="29">
        <f t="shared" si="14"/>
        <v>0</v>
      </c>
      <c r="H172" s="30" t="e">
        <f t="shared" si="15"/>
        <v>#DIV/0!</v>
      </c>
    </row>
    <row r="173" spans="4:8" x14ac:dyDescent="0.3">
      <c r="F173" s="28">
        <f t="shared" si="13"/>
        <v>0</v>
      </c>
      <c r="G173" s="29">
        <f t="shared" si="14"/>
        <v>0</v>
      </c>
      <c r="H173" s="30" t="e">
        <f t="shared" si="15"/>
        <v>#DIV/0!</v>
      </c>
    </row>
    <row r="174" spans="4:8" x14ac:dyDescent="0.3">
      <c r="F174" s="28">
        <f t="shared" si="13"/>
        <v>0</v>
      </c>
      <c r="G174" s="29">
        <f t="shared" si="14"/>
        <v>0</v>
      </c>
      <c r="H174" s="30" t="e">
        <f t="shared" si="15"/>
        <v>#DIV/0!</v>
      </c>
    </row>
  </sheetData>
  <mergeCells count="7">
    <mergeCell ref="A132:H132"/>
    <mergeCell ref="A100:H100"/>
    <mergeCell ref="A104:H104"/>
    <mergeCell ref="A111:H111"/>
    <mergeCell ref="A120:H120"/>
    <mergeCell ref="A124:H124"/>
    <mergeCell ref="A128:H12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0EB4-7E76-4F30-B21A-99A00011D048}">
  <sheetPr>
    <tabColor theme="9" tint="0.59999389629810485"/>
  </sheetPr>
  <dimension ref="A1:L93"/>
  <sheetViews>
    <sheetView topLeftCell="A63" workbookViewId="0">
      <selection activeCell="D88" sqref="D88"/>
    </sheetView>
  </sheetViews>
  <sheetFormatPr defaultRowHeight="14.4" x14ac:dyDescent="0.3"/>
  <cols>
    <col min="1" max="1" width="5" bestFit="1" customWidth="1"/>
    <col min="2" max="2" width="28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5.77734375" bestFit="1" customWidth="1"/>
    <col min="8" max="8" width="11.44140625" bestFit="1" customWidth="1"/>
    <col min="12" max="12" width="10.109375" bestFit="1" customWidth="1"/>
  </cols>
  <sheetData>
    <row r="1" spans="1:12" x14ac:dyDescent="0.3">
      <c r="B1" s="3" t="s">
        <v>41</v>
      </c>
      <c r="C1" s="12" t="s">
        <v>24</v>
      </c>
      <c r="D1" s="12"/>
      <c r="E1" s="12" t="s">
        <v>25</v>
      </c>
      <c r="F1" s="12"/>
      <c r="G1" s="3" t="s">
        <v>26</v>
      </c>
      <c r="H1" s="1" t="s">
        <v>27</v>
      </c>
      <c r="J1">
        <v>660.07</v>
      </c>
      <c r="K1" t="s">
        <v>456</v>
      </c>
      <c r="L1" s="4">
        <v>9271</v>
      </c>
    </row>
    <row r="2" spans="1:12" x14ac:dyDescent="0.3">
      <c r="A2">
        <v>1110</v>
      </c>
      <c r="B2" t="s">
        <v>23</v>
      </c>
      <c r="C2" s="4">
        <v>1953729</v>
      </c>
      <c r="D2" s="4">
        <f>C2/$J$1</f>
        <v>2959.8815277167569</v>
      </c>
      <c r="E2" s="4">
        <v>2005442</v>
      </c>
      <c r="F2" s="4">
        <f>E2/$J$2</f>
        <v>3065.4876184653008</v>
      </c>
      <c r="G2" s="11">
        <f>F2-D2</f>
        <v>105.60609074854392</v>
      </c>
      <c r="H2" s="8">
        <f>G2/D2</f>
        <v>3.5679161398736156E-2</v>
      </c>
      <c r="J2">
        <v>654.20000000000005</v>
      </c>
    </row>
    <row r="3" spans="1:12" x14ac:dyDescent="0.3">
      <c r="A3">
        <v>1120</v>
      </c>
      <c r="B3" t="s">
        <v>28</v>
      </c>
      <c r="C3" s="4">
        <v>739755</v>
      </c>
      <c r="D3" s="4">
        <f t="shared" ref="D3:D63" si="0">C3/$J$1</f>
        <v>1120.7220446316298</v>
      </c>
      <c r="E3" s="4">
        <v>730319</v>
      </c>
      <c r="F3" s="4">
        <f t="shared" ref="F3:F63" si="1">E3/$J$2</f>
        <v>1116.3543258942218</v>
      </c>
      <c r="G3" s="11">
        <f t="shared" ref="G3:G52" si="2">F3-D3</f>
        <v>-4.3677187374080404</v>
      </c>
      <c r="H3" s="8">
        <f t="shared" ref="H3:H52" si="3">G3/D3</f>
        <v>-3.8972363917796102E-3</v>
      </c>
    </row>
    <row r="4" spans="1:12" x14ac:dyDescent="0.3">
      <c r="A4">
        <v>1191</v>
      </c>
      <c r="B4" t="s">
        <v>31</v>
      </c>
      <c r="C4" s="4">
        <v>26000</v>
      </c>
      <c r="D4" s="4">
        <f t="shared" si="0"/>
        <v>39.389761691941757</v>
      </c>
      <c r="E4" s="4">
        <v>10000</v>
      </c>
      <c r="F4" s="4">
        <f t="shared" si="1"/>
        <v>15.28584530724549</v>
      </c>
      <c r="G4" s="11">
        <f t="shared" si="2"/>
        <v>-24.103916384696269</v>
      </c>
      <c r="H4" s="8">
        <f t="shared" si="3"/>
        <v>-0.61193354184794113</v>
      </c>
    </row>
    <row r="5" spans="1:12" x14ac:dyDescent="0.3">
      <c r="A5">
        <v>1192</v>
      </c>
      <c r="B5" t="s">
        <v>32</v>
      </c>
      <c r="C5" s="4">
        <v>624385</v>
      </c>
      <c r="D5" s="4">
        <f t="shared" si="0"/>
        <v>945.93755207780987</v>
      </c>
      <c r="E5" s="4">
        <v>622653</v>
      </c>
      <c r="F5" s="4">
        <f t="shared" si="1"/>
        <v>951.77774380923256</v>
      </c>
      <c r="G5" s="11">
        <f t="shared" si="2"/>
        <v>5.8401917314226921</v>
      </c>
      <c r="H5" s="8">
        <f t="shared" si="3"/>
        <v>6.1739717580662195E-3</v>
      </c>
    </row>
    <row r="6" spans="1:12" x14ac:dyDescent="0.3">
      <c r="A6">
        <v>1500</v>
      </c>
      <c r="B6" t="s">
        <v>107</v>
      </c>
      <c r="C6" s="4">
        <v>25000</v>
      </c>
      <c r="D6" s="4">
        <f t="shared" si="0"/>
        <v>37.874770857636307</v>
      </c>
      <c r="E6" s="4">
        <v>20000</v>
      </c>
      <c r="F6" s="4">
        <f t="shared" si="1"/>
        <v>30.571690614490979</v>
      </c>
      <c r="G6" s="11">
        <f t="shared" si="2"/>
        <v>-7.3030802431453274</v>
      </c>
      <c r="H6" s="8">
        <f t="shared" si="3"/>
        <v>-0.19282176704371748</v>
      </c>
    </row>
    <row r="7" spans="1:12" x14ac:dyDescent="0.3">
      <c r="A7">
        <v>1900</v>
      </c>
      <c r="B7" t="s">
        <v>122</v>
      </c>
      <c r="C7" s="4">
        <v>1500</v>
      </c>
      <c r="D7" s="4">
        <f t="shared" si="0"/>
        <v>2.2724862514581785</v>
      </c>
      <c r="E7" s="4">
        <v>0</v>
      </c>
      <c r="F7" s="4">
        <f t="shared" si="1"/>
        <v>0</v>
      </c>
      <c r="G7" s="11">
        <f t="shared" si="2"/>
        <v>-2.2724862514581785</v>
      </c>
      <c r="H7" s="8">
        <f t="shared" si="3"/>
        <v>-1</v>
      </c>
    </row>
    <row r="8" spans="1:12" x14ac:dyDescent="0.3">
      <c r="A8">
        <v>1920</v>
      </c>
      <c r="B8" t="s">
        <v>35</v>
      </c>
      <c r="C8" s="4">
        <v>9300</v>
      </c>
      <c r="D8" s="4">
        <f t="shared" si="0"/>
        <v>14.089414759040707</v>
      </c>
      <c r="E8" s="4">
        <v>0</v>
      </c>
      <c r="F8" s="4">
        <f t="shared" si="1"/>
        <v>0</v>
      </c>
      <c r="G8" s="11">
        <f t="shared" si="2"/>
        <v>-14.089414759040707</v>
      </c>
      <c r="H8" s="8">
        <f t="shared" si="3"/>
        <v>-1</v>
      </c>
    </row>
    <row r="9" spans="1:12" x14ac:dyDescent="0.3">
      <c r="B9" s="1" t="s">
        <v>40</v>
      </c>
      <c r="C9" s="5">
        <f>SUM(C2:C8)</f>
        <v>3379669</v>
      </c>
      <c r="D9" s="5">
        <f t="shared" si="0"/>
        <v>5120.167557986274</v>
      </c>
      <c r="E9" s="5">
        <f>SUM(E2:E8)</f>
        <v>3388414</v>
      </c>
      <c r="F9" s="5">
        <f t="shared" si="1"/>
        <v>5179.4772240904922</v>
      </c>
      <c r="G9" s="15">
        <f t="shared" si="2"/>
        <v>59.309666104218195</v>
      </c>
      <c r="H9" s="14">
        <f t="shared" si="3"/>
        <v>1.1583540076087719E-2</v>
      </c>
    </row>
    <row r="10" spans="1:12" x14ac:dyDescent="0.3">
      <c r="C10" s="4"/>
      <c r="D10" s="4"/>
      <c r="E10" s="4"/>
      <c r="F10" s="4"/>
      <c r="G10" s="11"/>
      <c r="H10" s="8"/>
    </row>
    <row r="11" spans="1:12" x14ac:dyDescent="0.3">
      <c r="B11" s="3" t="s">
        <v>42</v>
      </c>
      <c r="C11" s="4"/>
      <c r="D11" s="4"/>
      <c r="E11" s="4"/>
      <c r="F11" s="4"/>
      <c r="G11" s="11"/>
      <c r="H11" s="8"/>
    </row>
    <row r="12" spans="1:12" x14ac:dyDescent="0.3">
      <c r="A12">
        <v>3110</v>
      </c>
      <c r="B12" t="s">
        <v>43</v>
      </c>
      <c r="C12" s="4">
        <v>4591608</v>
      </c>
      <c r="D12" s="4">
        <f t="shared" si="0"/>
        <v>6956.2440347235897</v>
      </c>
      <c r="E12" s="4">
        <v>4699563</v>
      </c>
      <c r="F12" s="4">
        <f t="shared" si="1"/>
        <v>7183.6793029654536</v>
      </c>
      <c r="G12" s="11">
        <f t="shared" si="2"/>
        <v>227.43526824186392</v>
      </c>
      <c r="H12" s="8">
        <f t="shared" si="3"/>
        <v>3.2695124999435304E-2</v>
      </c>
    </row>
    <row r="13" spans="1:12" x14ac:dyDescent="0.3">
      <c r="B13" s="3" t="s">
        <v>46</v>
      </c>
      <c r="C13" s="5">
        <f>SUM(C12:C12)</f>
        <v>4591608</v>
      </c>
      <c r="D13" s="5">
        <f t="shared" si="0"/>
        <v>6956.2440347235897</v>
      </c>
      <c r="E13" s="5">
        <f>SUM(E12:E12)</f>
        <v>4699563</v>
      </c>
      <c r="F13" s="5">
        <f t="shared" si="1"/>
        <v>7183.6793029654536</v>
      </c>
      <c r="G13" s="15">
        <f t="shared" si="2"/>
        <v>227.43526824186392</v>
      </c>
      <c r="H13" s="14">
        <f t="shared" si="3"/>
        <v>3.2695124999435304E-2</v>
      </c>
    </row>
    <row r="14" spans="1:12" x14ac:dyDescent="0.3">
      <c r="C14" s="4"/>
      <c r="D14" s="4"/>
      <c r="E14" s="4"/>
      <c r="F14" s="4"/>
      <c r="G14" s="11"/>
      <c r="H14" s="8"/>
    </row>
    <row r="15" spans="1:12" x14ac:dyDescent="0.3">
      <c r="B15" s="3" t="s">
        <v>44</v>
      </c>
      <c r="C15" s="4"/>
      <c r="D15" s="4"/>
      <c r="E15" s="4"/>
      <c r="F15" s="4"/>
      <c r="G15" s="11"/>
      <c r="H15" s="8"/>
    </row>
    <row r="16" spans="1:12" x14ac:dyDescent="0.3">
      <c r="A16">
        <v>4100</v>
      </c>
      <c r="B16" s="16" t="s">
        <v>323</v>
      </c>
      <c r="C16" s="4">
        <v>157808</v>
      </c>
      <c r="D16" s="4">
        <f t="shared" si="0"/>
        <v>239.07767358007482</v>
      </c>
      <c r="E16" s="4">
        <v>120000</v>
      </c>
      <c r="F16" s="4">
        <f t="shared" si="1"/>
        <v>183.43014368694588</v>
      </c>
      <c r="G16" s="11">
        <f t="shared" si="2"/>
        <v>-55.647529893128933</v>
      </c>
      <c r="H16" s="8">
        <f t="shared" si="3"/>
        <v>-0.23275920774965539</v>
      </c>
    </row>
    <row r="17" spans="1:8" x14ac:dyDescent="0.3">
      <c r="B17" s="3" t="s">
        <v>49</v>
      </c>
      <c r="C17" s="5">
        <f>SUM(C16:C16)</f>
        <v>157808</v>
      </c>
      <c r="D17" s="5">
        <f t="shared" si="0"/>
        <v>239.07767358007482</v>
      </c>
      <c r="E17" s="5">
        <f>SUM(E16:E16)</f>
        <v>120000</v>
      </c>
      <c r="F17" s="5">
        <f t="shared" si="1"/>
        <v>183.43014368694588</v>
      </c>
      <c r="G17" s="15">
        <f t="shared" si="2"/>
        <v>-55.647529893128933</v>
      </c>
      <c r="H17" s="14">
        <f t="shared" si="3"/>
        <v>-0.23275920774965539</v>
      </c>
    </row>
    <row r="18" spans="1:8" x14ac:dyDescent="0.3">
      <c r="C18" s="4"/>
      <c r="D18" s="4"/>
      <c r="E18" s="4"/>
      <c r="F18" s="4"/>
      <c r="G18" s="11"/>
      <c r="H18" s="8"/>
    </row>
    <row r="19" spans="1:8" x14ac:dyDescent="0.3">
      <c r="B19" s="1" t="s">
        <v>56</v>
      </c>
      <c r="C19" s="4"/>
      <c r="D19" s="4"/>
      <c r="E19" s="4"/>
      <c r="F19" s="4"/>
      <c r="G19" s="11"/>
      <c r="H19" s="8"/>
    </row>
    <row r="20" spans="1:8" x14ac:dyDescent="0.3">
      <c r="B20" s="2" t="s">
        <v>113</v>
      </c>
      <c r="C20" s="4">
        <v>2816758</v>
      </c>
      <c r="D20" s="4">
        <f t="shared" si="0"/>
        <v>4267.3625524565578</v>
      </c>
      <c r="E20" s="4">
        <v>2490582</v>
      </c>
      <c r="F20" s="4">
        <f t="shared" si="1"/>
        <v>3807.0651177010086</v>
      </c>
      <c r="G20" s="11">
        <f t="shared" si="2"/>
        <v>-460.29743475554915</v>
      </c>
      <c r="H20" s="8">
        <f t="shared" si="3"/>
        <v>-0.107864618742219</v>
      </c>
    </row>
    <row r="21" spans="1:8" x14ac:dyDescent="0.3">
      <c r="B21" s="1" t="s">
        <v>55</v>
      </c>
      <c r="C21" s="5">
        <f>SUM(C20:C20)</f>
        <v>2816758</v>
      </c>
      <c r="D21" s="5">
        <f t="shared" si="0"/>
        <v>4267.3625524565578</v>
      </c>
      <c r="E21" s="5">
        <f>SUM(E20:E20)</f>
        <v>2490582</v>
      </c>
      <c r="F21" s="4">
        <f t="shared" si="1"/>
        <v>3807.0651177010086</v>
      </c>
      <c r="G21" s="11">
        <f t="shared" si="2"/>
        <v>-460.29743475554915</v>
      </c>
      <c r="H21" s="8">
        <f t="shared" si="3"/>
        <v>-0.107864618742219</v>
      </c>
    </row>
    <row r="22" spans="1:8" x14ac:dyDescent="0.3">
      <c r="C22" s="4"/>
      <c r="D22" s="4"/>
      <c r="E22" s="4"/>
      <c r="F22" s="4"/>
      <c r="G22" s="11"/>
      <c r="H22" s="8"/>
    </row>
    <row r="23" spans="1:8" x14ac:dyDescent="0.3">
      <c r="B23" s="6" t="s">
        <v>57</v>
      </c>
      <c r="C23" s="5">
        <v>10945843</v>
      </c>
      <c r="D23" s="5">
        <f t="shared" si="0"/>
        <v>16582.851818746494</v>
      </c>
      <c r="E23" s="5">
        <v>10698559</v>
      </c>
      <c r="F23" s="5">
        <f t="shared" si="1"/>
        <v>16353.6517884439</v>
      </c>
      <c r="G23" s="15">
        <f t="shared" si="2"/>
        <v>-229.20003030259431</v>
      </c>
      <c r="H23" s="14">
        <f t="shared" si="3"/>
        <v>-1.3821508677023182E-2</v>
      </c>
    </row>
    <row r="24" spans="1:8" x14ac:dyDescent="0.3">
      <c r="D24" s="4"/>
      <c r="F24" s="4"/>
      <c r="G24" s="11"/>
      <c r="H24" s="8"/>
    </row>
    <row r="25" spans="1:8" x14ac:dyDescent="0.3">
      <c r="A25" s="91" t="s">
        <v>223</v>
      </c>
      <c r="B25" s="91"/>
      <c r="C25" s="91"/>
      <c r="D25" s="91"/>
      <c r="E25" s="91"/>
      <c r="F25" s="91"/>
      <c r="G25" s="91"/>
      <c r="H25" s="91"/>
    </row>
    <row r="26" spans="1:8" x14ac:dyDescent="0.3">
      <c r="A26">
        <v>3230</v>
      </c>
      <c r="B26" t="s">
        <v>223</v>
      </c>
      <c r="C26" s="4">
        <v>232159</v>
      </c>
      <c r="D26" s="4">
        <f t="shared" ref="D26:D27" si="4">C26/$J$1</f>
        <v>351.71875710151949</v>
      </c>
      <c r="E26">
        <v>232159</v>
      </c>
      <c r="F26" s="4">
        <f t="shared" ref="F26:F27" si="5">E26/$J$2</f>
        <v>354.87465606848059</v>
      </c>
      <c r="G26" s="11">
        <f t="shared" ref="G26:G27" si="6">F26-D26</f>
        <v>3.1558989669611037</v>
      </c>
      <c r="H26" s="8">
        <f t="shared" ref="H26:H27" si="7">G26/D26</f>
        <v>8.9727911953532535E-3</v>
      </c>
    </row>
    <row r="27" spans="1:8" x14ac:dyDescent="0.3">
      <c r="A27" s="1">
        <v>3000</v>
      </c>
      <c r="B27" s="1" t="s">
        <v>46</v>
      </c>
      <c r="C27" s="15">
        <f>C26</f>
        <v>232159</v>
      </c>
      <c r="D27" s="5">
        <f t="shared" si="4"/>
        <v>351.71875710151949</v>
      </c>
      <c r="E27" s="5">
        <f>E26</f>
        <v>232159</v>
      </c>
      <c r="F27" s="5">
        <f t="shared" si="5"/>
        <v>354.87465606848059</v>
      </c>
      <c r="G27" s="5">
        <f t="shared" si="6"/>
        <v>3.1558989669611037</v>
      </c>
      <c r="H27" s="14">
        <f t="shared" si="7"/>
        <v>8.9727911953532535E-3</v>
      </c>
    </row>
    <row r="28" spans="1:8" x14ac:dyDescent="0.3">
      <c r="B28" s="1" t="s">
        <v>57</v>
      </c>
      <c r="C28" s="15">
        <f>C27</f>
        <v>232159</v>
      </c>
      <c r="D28" s="5">
        <f t="shared" si="0"/>
        <v>351.71875710151949</v>
      </c>
      <c r="E28" s="15">
        <f>E27</f>
        <v>232159</v>
      </c>
      <c r="F28" s="5">
        <f t="shared" si="1"/>
        <v>354.87465606848059</v>
      </c>
      <c r="G28" s="15">
        <f t="shared" si="2"/>
        <v>3.1558989669611037</v>
      </c>
      <c r="H28" s="14">
        <f t="shared" si="3"/>
        <v>8.9727911953532535E-3</v>
      </c>
    </row>
    <row r="29" spans="1:8" x14ac:dyDescent="0.3">
      <c r="D29" s="4"/>
      <c r="F29" s="4"/>
      <c r="G29" s="11"/>
      <c r="H29" s="8"/>
    </row>
    <row r="30" spans="1:8" x14ac:dyDescent="0.3">
      <c r="A30" s="91" t="s">
        <v>155</v>
      </c>
      <c r="B30" s="91"/>
      <c r="C30" s="91"/>
      <c r="D30" s="91"/>
      <c r="E30" s="91"/>
      <c r="F30" s="91"/>
      <c r="G30" s="91"/>
      <c r="H30" s="91"/>
    </row>
    <row r="31" spans="1:8" x14ac:dyDescent="0.3">
      <c r="A31">
        <v>3220</v>
      </c>
      <c r="B31" t="s">
        <v>289</v>
      </c>
      <c r="C31" s="4">
        <v>1142957</v>
      </c>
      <c r="D31" s="4">
        <f t="shared" ref="D31:D32" si="8">C31/$J$1</f>
        <v>1731.5693790052569</v>
      </c>
      <c r="E31" s="4">
        <v>109694</v>
      </c>
      <c r="F31" s="4">
        <f t="shared" ref="F31:F32" si="9">E31/$J$2</f>
        <v>167.67655151329868</v>
      </c>
      <c r="G31" s="11">
        <f t="shared" ref="G31:G32" si="10">F31-D31</f>
        <v>-1563.8928274919583</v>
      </c>
      <c r="H31" s="8">
        <f t="shared" ref="H31:H32" si="11">G31/D31</f>
        <v>-0.90316498227196385</v>
      </c>
    </row>
    <row r="32" spans="1:8" x14ac:dyDescent="0.3">
      <c r="A32" s="1">
        <v>3000</v>
      </c>
      <c r="B32" s="1" t="s">
        <v>46</v>
      </c>
      <c r="C32" s="15">
        <f>C31</f>
        <v>1142957</v>
      </c>
      <c r="D32" s="5">
        <f t="shared" si="8"/>
        <v>1731.5693790052569</v>
      </c>
      <c r="E32" s="15">
        <f>E31</f>
        <v>109694</v>
      </c>
      <c r="F32" s="5">
        <f t="shared" si="9"/>
        <v>167.67655151329868</v>
      </c>
      <c r="G32" s="15">
        <f t="shared" si="10"/>
        <v>-1563.8928274919583</v>
      </c>
      <c r="H32" s="14">
        <f t="shared" si="11"/>
        <v>-0.90316498227196385</v>
      </c>
    </row>
    <row r="33" spans="1:8" x14ac:dyDescent="0.3">
      <c r="B33" s="1" t="s">
        <v>57</v>
      </c>
      <c r="C33" s="15">
        <f>C32</f>
        <v>1142957</v>
      </c>
      <c r="D33" s="5">
        <f t="shared" si="0"/>
        <v>1731.5693790052569</v>
      </c>
      <c r="E33" s="15">
        <f>E32</f>
        <v>109694</v>
      </c>
      <c r="F33" s="5">
        <f t="shared" si="1"/>
        <v>167.67655151329868</v>
      </c>
      <c r="G33" s="15">
        <f t="shared" si="2"/>
        <v>-1563.8928274919583</v>
      </c>
      <c r="H33" s="14">
        <f t="shared" si="3"/>
        <v>-0.90316498227196385</v>
      </c>
    </row>
    <row r="34" spans="1:8" x14ac:dyDescent="0.3">
      <c r="D34" s="4"/>
      <c r="F34" s="4"/>
      <c r="G34" s="11"/>
      <c r="H34" s="8"/>
    </row>
    <row r="35" spans="1:8" x14ac:dyDescent="0.3">
      <c r="A35" s="91" t="s">
        <v>555</v>
      </c>
      <c r="B35" s="91"/>
      <c r="C35" s="91"/>
      <c r="D35" s="91"/>
      <c r="E35" s="91"/>
      <c r="F35" s="91"/>
      <c r="G35" s="91"/>
      <c r="H35" s="91"/>
    </row>
    <row r="36" spans="1:8" x14ac:dyDescent="0.3">
      <c r="A36">
        <v>3110</v>
      </c>
      <c r="B36" t="s">
        <v>224</v>
      </c>
      <c r="C36" s="4">
        <v>50000</v>
      </c>
      <c r="D36" s="4">
        <f t="shared" si="0"/>
        <v>75.749541715272613</v>
      </c>
      <c r="E36" s="4">
        <v>50000</v>
      </c>
      <c r="F36" s="4">
        <f t="shared" si="1"/>
        <v>76.429226536227446</v>
      </c>
      <c r="G36" s="11">
        <f t="shared" si="2"/>
        <v>0.67968482095483296</v>
      </c>
      <c r="H36" s="8">
        <f t="shared" si="3"/>
        <v>8.9727911953531338E-3</v>
      </c>
    </row>
    <row r="37" spans="1:8" x14ac:dyDescent="0.3">
      <c r="A37">
        <v>3115</v>
      </c>
      <c r="B37" t="s">
        <v>272</v>
      </c>
      <c r="C37" s="4">
        <v>26961</v>
      </c>
      <c r="D37" s="4">
        <f t="shared" si="0"/>
        <v>40.845667883709304</v>
      </c>
      <c r="E37" s="4">
        <v>26961</v>
      </c>
      <c r="F37" s="4">
        <f t="shared" si="1"/>
        <v>41.212167532864562</v>
      </c>
      <c r="G37" s="11">
        <f t="shared" si="2"/>
        <v>0.36649964915525857</v>
      </c>
      <c r="H37" s="8">
        <f t="shared" si="3"/>
        <v>8.9727911953529742E-3</v>
      </c>
    </row>
    <row r="38" spans="1:8" x14ac:dyDescent="0.3">
      <c r="A38">
        <v>3200</v>
      </c>
      <c r="B38" t="s">
        <v>232</v>
      </c>
      <c r="C38" s="4">
        <v>296072</v>
      </c>
      <c r="D38" s="4">
        <f t="shared" si="0"/>
        <v>448.5463662944839</v>
      </c>
      <c r="E38" s="4">
        <v>190575</v>
      </c>
      <c r="F38" s="4">
        <f t="shared" si="1"/>
        <v>291.30999694283094</v>
      </c>
      <c r="G38" s="11">
        <f t="shared" si="2"/>
        <v>-157.23636935165297</v>
      </c>
      <c r="H38" s="8">
        <f t="shared" si="3"/>
        <v>-0.35054652354138716</v>
      </c>
    </row>
    <row r="39" spans="1:8" x14ac:dyDescent="0.3">
      <c r="A39" s="1">
        <v>3000</v>
      </c>
      <c r="B39" s="1" t="s">
        <v>46</v>
      </c>
      <c r="C39" s="15">
        <f>SUM(C36:C38)</f>
        <v>373033</v>
      </c>
      <c r="D39" s="5">
        <f t="shared" si="0"/>
        <v>565.14157589346576</v>
      </c>
      <c r="E39" s="15">
        <f>SUM(E36:E38)</f>
        <v>267536</v>
      </c>
      <c r="F39" s="5">
        <f t="shared" si="1"/>
        <v>408.95139101192291</v>
      </c>
      <c r="G39" s="15">
        <f t="shared" si="2"/>
        <v>-156.19018488154285</v>
      </c>
      <c r="H39" s="14">
        <f t="shared" si="3"/>
        <v>-0.27637355229901911</v>
      </c>
    </row>
    <row r="40" spans="1:8" x14ac:dyDescent="0.3">
      <c r="B40" s="1" t="s">
        <v>57</v>
      </c>
      <c r="C40" s="15">
        <f>C39</f>
        <v>373033</v>
      </c>
      <c r="D40" s="5">
        <f t="shared" si="0"/>
        <v>565.14157589346576</v>
      </c>
      <c r="E40" s="15">
        <f>E39</f>
        <v>267536</v>
      </c>
      <c r="F40" s="5">
        <f t="shared" si="1"/>
        <v>408.95139101192291</v>
      </c>
      <c r="G40" s="15">
        <f t="shared" si="2"/>
        <v>-156.19018488154285</v>
      </c>
      <c r="H40" s="14">
        <f t="shared" si="3"/>
        <v>-0.27637355229901911</v>
      </c>
    </row>
    <row r="41" spans="1:8" x14ac:dyDescent="0.3">
      <c r="D41" s="4"/>
      <c r="F41" s="4"/>
      <c r="G41" s="11"/>
      <c r="H41" s="8"/>
    </row>
    <row r="42" spans="1:8" x14ac:dyDescent="0.3">
      <c r="A42" s="91" t="s">
        <v>271</v>
      </c>
      <c r="B42" s="91"/>
      <c r="C42" s="91"/>
      <c r="D42" s="91"/>
      <c r="E42" s="91"/>
      <c r="F42" s="91"/>
      <c r="G42" s="91"/>
      <c r="H42" s="91"/>
    </row>
    <row r="43" spans="1:8" x14ac:dyDescent="0.3">
      <c r="A43">
        <v>3110</v>
      </c>
      <c r="B43" t="s">
        <v>224</v>
      </c>
      <c r="C43" s="4">
        <v>783595</v>
      </c>
      <c r="D43" s="4">
        <f t="shared" si="0"/>
        <v>1187.139242807581</v>
      </c>
      <c r="E43" s="4">
        <v>783595</v>
      </c>
      <c r="F43" s="4">
        <f t="shared" si="1"/>
        <v>1197.7911953531029</v>
      </c>
      <c r="G43" s="11">
        <f t="shared" si="2"/>
        <v>10.651952545521908</v>
      </c>
      <c r="H43" s="8">
        <f t="shared" si="3"/>
        <v>8.9727911953530158E-3</v>
      </c>
    </row>
    <row r="44" spans="1:8" x14ac:dyDescent="0.3">
      <c r="A44" s="1">
        <v>3000</v>
      </c>
      <c r="B44" s="1" t="s">
        <v>46</v>
      </c>
      <c r="C44" s="15">
        <f>C43</f>
        <v>783595</v>
      </c>
      <c r="D44" s="5">
        <f t="shared" si="0"/>
        <v>1187.139242807581</v>
      </c>
      <c r="E44" s="15">
        <f>E43</f>
        <v>783595</v>
      </c>
      <c r="F44" s="5">
        <f t="shared" si="1"/>
        <v>1197.7911953531029</v>
      </c>
      <c r="G44" s="15">
        <f t="shared" si="2"/>
        <v>10.651952545521908</v>
      </c>
      <c r="H44" s="14">
        <f t="shared" si="3"/>
        <v>8.9727911953530158E-3</v>
      </c>
    </row>
    <row r="45" spans="1:8" x14ac:dyDescent="0.3">
      <c r="A45">
        <v>5200</v>
      </c>
      <c r="B45" t="s">
        <v>331</v>
      </c>
      <c r="C45" s="4">
        <v>536548</v>
      </c>
      <c r="D45" s="4">
        <f t="shared" si="0"/>
        <v>812.86530216492179</v>
      </c>
      <c r="E45" s="4">
        <v>602580</v>
      </c>
      <c r="F45" s="4">
        <f t="shared" si="1"/>
        <v>921.09446652399868</v>
      </c>
      <c r="G45" s="11">
        <f t="shared" si="2"/>
        <v>108.22916435907689</v>
      </c>
      <c r="H45" s="8">
        <f t="shared" si="3"/>
        <v>0.13314526290004974</v>
      </c>
    </row>
    <row r="46" spans="1:8" x14ac:dyDescent="0.3">
      <c r="B46" s="1" t="s">
        <v>57</v>
      </c>
      <c r="C46" s="5">
        <v>1338330</v>
      </c>
      <c r="D46" s="5">
        <f t="shared" si="0"/>
        <v>2027.557683276016</v>
      </c>
      <c r="E46" s="5">
        <v>1386175</v>
      </c>
      <c r="F46" s="5">
        <f t="shared" si="1"/>
        <v>2118.8856618771015</v>
      </c>
      <c r="G46" s="15">
        <f t="shared" si="2"/>
        <v>91.327978601085533</v>
      </c>
      <c r="H46" s="14">
        <f t="shared" si="3"/>
        <v>4.5043344194046708E-2</v>
      </c>
    </row>
    <row r="47" spans="1:8" x14ac:dyDescent="0.3">
      <c r="D47" s="4"/>
      <c r="F47" s="4"/>
      <c r="G47" s="11"/>
      <c r="H47" s="8"/>
    </row>
    <row r="48" spans="1:8" x14ac:dyDescent="0.3">
      <c r="A48" s="91" t="s">
        <v>438</v>
      </c>
      <c r="B48" s="91"/>
      <c r="C48" s="91"/>
      <c r="D48" s="91"/>
      <c r="E48" s="91"/>
      <c r="F48" s="91"/>
      <c r="G48" s="91"/>
      <c r="H48" s="91"/>
    </row>
    <row r="49" spans="1:8" x14ac:dyDescent="0.3">
      <c r="A49">
        <v>4100</v>
      </c>
      <c r="B49" t="s">
        <v>124</v>
      </c>
      <c r="C49" s="4">
        <v>23410</v>
      </c>
      <c r="D49" s="4">
        <f t="shared" si="0"/>
        <v>35.465935431090642</v>
      </c>
      <c r="E49" s="4">
        <v>0</v>
      </c>
      <c r="F49" s="4">
        <f t="shared" si="1"/>
        <v>0</v>
      </c>
      <c r="G49" s="11">
        <f t="shared" si="2"/>
        <v>-35.465935431090642</v>
      </c>
      <c r="H49" s="8">
        <f t="shared" si="3"/>
        <v>-1</v>
      </c>
    </row>
    <row r="50" spans="1:8" x14ac:dyDescent="0.3">
      <c r="A50">
        <v>4500</v>
      </c>
      <c r="B50" t="s">
        <v>307</v>
      </c>
      <c r="C50" s="4">
        <v>993430</v>
      </c>
      <c r="D50" s="4">
        <f t="shared" si="0"/>
        <v>1505.0373445240655</v>
      </c>
      <c r="E50" s="4">
        <v>0</v>
      </c>
      <c r="F50" s="4">
        <f t="shared" si="1"/>
        <v>0</v>
      </c>
      <c r="G50" s="11">
        <f t="shared" si="2"/>
        <v>-1505.0373445240655</v>
      </c>
      <c r="H50" s="8">
        <f t="shared" si="3"/>
        <v>-1</v>
      </c>
    </row>
    <row r="51" spans="1:8" x14ac:dyDescent="0.3">
      <c r="A51" s="1">
        <v>4000</v>
      </c>
      <c r="B51" s="1" t="s">
        <v>49</v>
      </c>
      <c r="C51" s="15">
        <f>SUM(C49:C50)</f>
        <v>1016840</v>
      </c>
      <c r="D51" s="5">
        <f t="shared" si="0"/>
        <v>1540.5032799551561</v>
      </c>
      <c r="E51" s="5">
        <v>0</v>
      </c>
      <c r="F51" s="5">
        <f t="shared" si="1"/>
        <v>0</v>
      </c>
      <c r="G51" s="15">
        <f t="shared" si="2"/>
        <v>-1540.5032799551561</v>
      </c>
      <c r="H51" s="14">
        <f t="shared" si="3"/>
        <v>-1</v>
      </c>
    </row>
    <row r="52" spans="1:8" x14ac:dyDescent="0.3">
      <c r="B52" s="1" t="s">
        <v>57</v>
      </c>
      <c r="C52" s="15">
        <f>C51</f>
        <v>1016840</v>
      </c>
      <c r="D52" s="5">
        <f t="shared" si="0"/>
        <v>1540.5032799551561</v>
      </c>
      <c r="E52" s="1"/>
      <c r="F52" s="5">
        <f t="shared" si="1"/>
        <v>0</v>
      </c>
      <c r="G52" s="15">
        <f t="shared" si="2"/>
        <v>-1540.5032799551561</v>
      </c>
      <c r="H52" s="14">
        <f t="shared" si="3"/>
        <v>-1</v>
      </c>
    </row>
    <row r="53" spans="1:8" x14ac:dyDescent="0.3">
      <c r="D53" s="4"/>
      <c r="F53" s="4"/>
      <c r="G53" s="11"/>
      <c r="H53" s="8"/>
    </row>
    <row r="54" spans="1:8" x14ac:dyDescent="0.3">
      <c r="A54" s="91" t="s">
        <v>311</v>
      </c>
      <c r="B54" s="91"/>
      <c r="C54" s="91"/>
      <c r="D54" s="91"/>
      <c r="E54" s="91"/>
      <c r="F54" s="91"/>
      <c r="G54" s="91"/>
      <c r="H54" s="91"/>
    </row>
    <row r="55" spans="1:8" x14ac:dyDescent="0.3">
      <c r="A55">
        <v>1611</v>
      </c>
      <c r="B55" t="s">
        <v>522</v>
      </c>
      <c r="C55" s="4">
        <v>57000</v>
      </c>
      <c r="D55" s="4">
        <f t="shared" ref="D55:D58" si="12">C55/$J$1</f>
        <v>86.354477555410782</v>
      </c>
      <c r="E55" s="4">
        <v>58000</v>
      </c>
      <c r="F55" s="4">
        <f t="shared" ref="F55:F58" si="13">E55/$J$2</f>
        <v>88.657902782023839</v>
      </c>
      <c r="G55" s="11">
        <f t="shared" ref="G55:G58" si="14">F55-D55</f>
        <v>2.3034252266130579</v>
      </c>
      <c r="H55" s="8">
        <f t="shared" ref="H55:H58" si="15">G55/D55</f>
        <v>2.6674068233868094E-2</v>
      </c>
    </row>
    <row r="56" spans="1:8" x14ac:dyDescent="0.3">
      <c r="A56">
        <v>1613</v>
      </c>
      <c r="B56" t="s">
        <v>557</v>
      </c>
      <c r="C56" s="4">
        <v>3000</v>
      </c>
      <c r="D56" s="4">
        <f t="shared" si="12"/>
        <v>4.544972502916357</v>
      </c>
      <c r="E56" s="4">
        <v>3500</v>
      </c>
      <c r="F56" s="4">
        <f t="shared" si="13"/>
        <v>5.3500458575359211</v>
      </c>
      <c r="G56" s="11">
        <f t="shared" si="14"/>
        <v>0.80507335461956409</v>
      </c>
      <c r="H56" s="8">
        <f t="shared" si="15"/>
        <v>0.17713492306124523</v>
      </c>
    </row>
    <row r="57" spans="1:8" x14ac:dyDescent="0.3">
      <c r="A57">
        <v>1620</v>
      </c>
      <c r="B57" t="s">
        <v>558</v>
      </c>
      <c r="C57" s="4">
        <v>750</v>
      </c>
      <c r="D57" s="4">
        <f t="shared" si="12"/>
        <v>1.1362431257290893</v>
      </c>
      <c r="E57">
        <v>800</v>
      </c>
      <c r="F57" s="4">
        <f t="shared" si="13"/>
        <v>1.2228676245796393</v>
      </c>
      <c r="G57" s="11">
        <f t="shared" si="14"/>
        <v>8.6624498850550014E-2</v>
      </c>
      <c r="H57" s="8">
        <f t="shared" si="15"/>
        <v>7.6237643941710065E-2</v>
      </c>
    </row>
    <row r="58" spans="1:8" x14ac:dyDescent="0.3">
      <c r="A58" s="1">
        <v>1000</v>
      </c>
      <c r="B58" s="1" t="s">
        <v>330</v>
      </c>
      <c r="C58" s="15">
        <f>SUM(C55:C57)</f>
        <v>60750</v>
      </c>
      <c r="D58" s="5">
        <f t="shared" si="12"/>
        <v>92.035693184056228</v>
      </c>
      <c r="E58" s="15">
        <f>SUM(E55:E57)</f>
        <v>62300</v>
      </c>
      <c r="F58" s="5">
        <f t="shared" si="13"/>
        <v>95.230816264139406</v>
      </c>
      <c r="G58" s="15">
        <f t="shared" si="14"/>
        <v>3.195123080083178</v>
      </c>
      <c r="H58" s="14">
        <f t="shared" si="15"/>
        <v>3.4716129900749029E-2</v>
      </c>
    </row>
    <row r="59" spans="1:8" x14ac:dyDescent="0.3">
      <c r="A59">
        <v>4501</v>
      </c>
      <c r="B59" t="s">
        <v>559</v>
      </c>
      <c r="C59" s="4">
        <v>140000</v>
      </c>
      <c r="D59" s="4">
        <f t="shared" si="0"/>
        <v>212.09871680276333</v>
      </c>
      <c r="E59" s="4">
        <v>145000</v>
      </c>
      <c r="F59" s="4">
        <f t="shared" si="1"/>
        <v>221.64475695505959</v>
      </c>
      <c r="G59" s="11">
        <f t="shared" ref="G59:G78" si="16">F59-D59</f>
        <v>9.546040152296257</v>
      </c>
      <c r="H59" s="8">
        <f t="shared" ref="H59:H78" si="17">G59/D59</f>
        <v>4.5007533738044218E-2</v>
      </c>
    </row>
    <row r="60" spans="1:8" x14ac:dyDescent="0.3">
      <c r="A60">
        <v>4502</v>
      </c>
      <c r="B60" t="s">
        <v>560</v>
      </c>
      <c r="C60" s="4">
        <v>77000</v>
      </c>
      <c r="D60" s="4">
        <f t="shared" si="0"/>
        <v>116.65429424151984</v>
      </c>
      <c r="E60" s="4">
        <v>80000</v>
      </c>
      <c r="F60" s="4">
        <f t="shared" si="1"/>
        <v>122.28676245796392</v>
      </c>
      <c r="G60" s="11">
        <f t="shared" si="16"/>
        <v>5.6324682164440816</v>
      </c>
      <c r="H60" s="8">
        <f t="shared" si="17"/>
        <v>4.8283419423743444E-2</v>
      </c>
    </row>
    <row r="61" spans="1:8" x14ac:dyDescent="0.3">
      <c r="A61" s="1">
        <v>4000</v>
      </c>
      <c r="B61" s="1" t="s">
        <v>49</v>
      </c>
      <c r="C61" s="5">
        <v>217000</v>
      </c>
      <c r="D61" s="5">
        <f t="shared" si="0"/>
        <v>328.75301104428314</v>
      </c>
      <c r="E61" s="5">
        <f>SUM(E59:E60)</f>
        <v>225000</v>
      </c>
      <c r="F61" s="5">
        <f t="shared" si="1"/>
        <v>343.93151941302352</v>
      </c>
      <c r="G61" s="5">
        <f t="shared" si="16"/>
        <v>15.178508368740381</v>
      </c>
      <c r="H61" s="5">
        <f t="shared" si="17"/>
        <v>4.6169944787808594E-2</v>
      </c>
    </row>
    <row r="62" spans="1:8" x14ac:dyDescent="0.3">
      <c r="A62">
        <v>5200</v>
      </c>
      <c r="B62" t="s">
        <v>331</v>
      </c>
      <c r="C62" s="4">
        <v>9552</v>
      </c>
      <c r="D62" s="4">
        <f t="shared" si="0"/>
        <v>14.471192449285681</v>
      </c>
      <c r="E62" s="4">
        <v>60175</v>
      </c>
      <c r="F62" s="4">
        <f t="shared" si="1"/>
        <v>91.98257413634974</v>
      </c>
      <c r="G62" s="11">
        <f t="shared" si="16"/>
        <v>77.511381687064059</v>
      </c>
      <c r="H62" s="8">
        <f t="shared" si="17"/>
        <v>5.3562539478832054</v>
      </c>
    </row>
    <row r="63" spans="1:8" x14ac:dyDescent="0.3">
      <c r="B63" s="5" t="s">
        <v>57</v>
      </c>
      <c r="C63" s="5">
        <v>323724</v>
      </c>
      <c r="D63" s="5">
        <f t="shared" si="0"/>
        <v>490.43889284469827</v>
      </c>
      <c r="E63" s="5">
        <v>347475</v>
      </c>
      <c r="F63" s="5">
        <f t="shared" si="1"/>
        <v>531.14490981351264</v>
      </c>
      <c r="G63" s="15">
        <f t="shared" si="16"/>
        <v>40.706016968814367</v>
      </c>
      <c r="H63" s="14">
        <f t="shared" si="17"/>
        <v>8.2999161695164095E-2</v>
      </c>
    </row>
    <row r="64" spans="1:8" x14ac:dyDescent="0.3">
      <c r="D64" s="4"/>
      <c r="F64" s="4"/>
      <c r="G64" s="11"/>
      <c r="H64" s="8"/>
    </row>
    <row r="65" spans="1:8" x14ac:dyDescent="0.3">
      <c r="A65" s="91" t="s">
        <v>258</v>
      </c>
      <c r="B65" s="91"/>
      <c r="C65" s="91"/>
      <c r="D65" s="91"/>
      <c r="E65" s="91"/>
      <c r="F65" s="91"/>
      <c r="G65" s="91"/>
      <c r="H65" s="91"/>
    </row>
    <row r="66" spans="1:8" x14ac:dyDescent="0.3">
      <c r="A66">
        <v>1192</v>
      </c>
      <c r="B66" t="s">
        <v>276</v>
      </c>
      <c r="C66" s="4">
        <v>164445</v>
      </c>
      <c r="D66" s="4">
        <f t="shared" ref="D66" si="18">C66/$J$1</f>
        <v>249.1326677473601</v>
      </c>
      <c r="E66" s="4">
        <v>166041</v>
      </c>
      <c r="F66" s="4">
        <f t="shared" ref="F66" si="19">E66/$J$2</f>
        <v>253.80770406603483</v>
      </c>
      <c r="G66" s="11">
        <f t="shared" ref="G66" si="20">F66-D66</f>
        <v>4.6750363186747279</v>
      </c>
      <c r="H66" s="8">
        <f t="shared" ref="H66" si="21">G66/D66</f>
        <v>1.8765248094302824E-2</v>
      </c>
    </row>
    <row r="67" spans="1:8" x14ac:dyDescent="0.3">
      <c r="A67" s="1">
        <v>1000</v>
      </c>
      <c r="B67" s="1" t="s">
        <v>40</v>
      </c>
      <c r="C67" s="15">
        <f>C66</f>
        <v>164445</v>
      </c>
      <c r="D67" s="5">
        <f t="shared" ref="D67:D78" si="22">C67/$J$1</f>
        <v>249.1326677473601</v>
      </c>
      <c r="E67" s="15">
        <f>E66</f>
        <v>166041</v>
      </c>
      <c r="F67" s="5">
        <f t="shared" ref="F67:F78" si="23">E67/$J$2</f>
        <v>253.80770406603483</v>
      </c>
      <c r="G67" s="15">
        <f t="shared" si="16"/>
        <v>4.6750363186747279</v>
      </c>
      <c r="H67" s="14">
        <f t="shared" si="17"/>
        <v>1.8765248094302824E-2</v>
      </c>
    </row>
    <row r="68" spans="1:8" x14ac:dyDescent="0.3">
      <c r="A68">
        <v>5200</v>
      </c>
      <c r="B68" t="s">
        <v>331</v>
      </c>
      <c r="C68" s="4">
        <v>819092</v>
      </c>
      <c r="D68" s="4">
        <f t="shared" si="22"/>
        <v>1240.9168724529216</v>
      </c>
      <c r="E68" s="4">
        <v>682237</v>
      </c>
      <c r="F68" s="4">
        <f t="shared" si="23"/>
        <v>1042.8569244879241</v>
      </c>
      <c r="G68" s="11">
        <f t="shared" si="16"/>
        <v>-198.05994796499749</v>
      </c>
      <c r="H68" s="8">
        <f t="shared" si="17"/>
        <v>-0.15960774840098049</v>
      </c>
    </row>
    <row r="69" spans="1:8" x14ac:dyDescent="0.3">
      <c r="A69" s="4"/>
      <c r="B69" s="1" t="s">
        <v>57</v>
      </c>
      <c r="C69" s="5">
        <v>1586855</v>
      </c>
      <c r="D69" s="5">
        <f t="shared" si="22"/>
        <v>2404.0707803717787</v>
      </c>
      <c r="E69" s="5">
        <v>1972515</v>
      </c>
      <c r="F69" s="5">
        <f t="shared" si="23"/>
        <v>3015.1559156221338</v>
      </c>
      <c r="G69" s="15">
        <f t="shared" si="16"/>
        <v>611.08513525035505</v>
      </c>
      <c r="H69" s="14">
        <f t="shared" si="17"/>
        <v>0.25418766379076974</v>
      </c>
    </row>
    <row r="70" spans="1:8" x14ac:dyDescent="0.3">
      <c r="D70" s="4"/>
      <c r="F70" s="4"/>
      <c r="G70" s="11"/>
      <c r="H70" s="8"/>
    </row>
    <row r="71" spans="1:8" x14ac:dyDescent="0.3">
      <c r="A71" s="91" t="s">
        <v>562</v>
      </c>
      <c r="B71" s="91"/>
      <c r="C71" s="91"/>
      <c r="D71" s="91"/>
      <c r="E71" s="91"/>
      <c r="F71" s="91"/>
      <c r="G71" s="91"/>
      <c r="H71" s="91"/>
    </row>
    <row r="72" spans="1:8" x14ac:dyDescent="0.3">
      <c r="A72">
        <v>5200</v>
      </c>
      <c r="B72" t="s">
        <v>331</v>
      </c>
      <c r="C72" s="4">
        <v>12743</v>
      </c>
      <c r="D72" s="4">
        <f t="shared" si="22"/>
        <v>19.305528201554377</v>
      </c>
      <c r="E72" s="4">
        <v>5000</v>
      </c>
      <c r="F72" s="4">
        <f t="shared" si="23"/>
        <v>7.6429226536227448</v>
      </c>
      <c r="G72" s="11">
        <f t="shared" si="16"/>
        <v>-11.662605547931634</v>
      </c>
      <c r="H72" s="8">
        <f t="shared" si="17"/>
        <v>-0.60410704261345327</v>
      </c>
    </row>
    <row r="73" spans="1:8" x14ac:dyDescent="0.3">
      <c r="B73" s="1" t="s">
        <v>57</v>
      </c>
      <c r="C73" s="15">
        <v>50000</v>
      </c>
      <c r="D73" s="5">
        <f t="shared" si="22"/>
        <v>75.749541715272613</v>
      </c>
      <c r="E73" s="15">
        <v>50000</v>
      </c>
      <c r="F73" s="5">
        <f t="shared" si="23"/>
        <v>76.429226536227446</v>
      </c>
      <c r="G73" s="15">
        <f t="shared" si="16"/>
        <v>0.67968482095483296</v>
      </c>
      <c r="H73" s="14">
        <f t="shared" si="17"/>
        <v>8.9727911953531338E-3</v>
      </c>
    </row>
    <row r="74" spans="1:8" x14ac:dyDescent="0.3">
      <c r="D74" s="4"/>
      <c r="F74" s="4"/>
      <c r="G74" s="11"/>
      <c r="H74" s="8"/>
    </row>
    <row r="75" spans="1:8" x14ac:dyDescent="0.3">
      <c r="A75" s="91" t="s">
        <v>563</v>
      </c>
      <c r="B75" s="91"/>
      <c r="C75" s="91"/>
      <c r="D75" s="91"/>
      <c r="E75" s="91"/>
      <c r="F75" s="91"/>
      <c r="G75" s="91"/>
      <c r="H75" s="91"/>
    </row>
    <row r="76" spans="1:8" x14ac:dyDescent="0.3">
      <c r="A76">
        <v>1500</v>
      </c>
      <c r="B76" t="s">
        <v>257</v>
      </c>
      <c r="C76">
        <v>300</v>
      </c>
      <c r="D76" s="4">
        <f t="shared" ref="D76:D77" si="24">C76/$J$1</f>
        <v>0.45449725029163568</v>
      </c>
      <c r="E76">
        <v>100</v>
      </c>
      <c r="F76" s="4">
        <f t="shared" ref="F76:F77" si="25">E76/$J$2</f>
        <v>0.15285845307245491</v>
      </c>
      <c r="G76" s="11">
        <f t="shared" ref="G76:G77" si="26">F76-D76</f>
        <v>-0.30163879721918074</v>
      </c>
      <c r="H76" s="8">
        <f t="shared" ref="H76:H77" si="27">G76/D76</f>
        <v>-0.66367573626821552</v>
      </c>
    </row>
    <row r="77" spans="1:8" x14ac:dyDescent="0.3">
      <c r="A77" s="1">
        <v>1000</v>
      </c>
      <c r="B77" s="1" t="s">
        <v>40</v>
      </c>
      <c r="C77" s="1">
        <f>C76</f>
        <v>300</v>
      </c>
      <c r="D77" s="5">
        <f t="shared" si="24"/>
        <v>0.45449725029163568</v>
      </c>
      <c r="E77" s="1">
        <f>E76</f>
        <v>100</v>
      </c>
      <c r="F77" s="5">
        <f t="shared" si="25"/>
        <v>0.15285845307245491</v>
      </c>
      <c r="G77" s="15">
        <f t="shared" si="26"/>
        <v>-0.30163879721918074</v>
      </c>
      <c r="H77" s="14">
        <f t="shared" si="27"/>
        <v>-0.66367573626821552</v>
      </c>
    </row>
    <row r="78" spans="1:8" x14ac:dyDescent="0.3">
      <c r="B78" s="1" t="s">
        <v>57</v>
      </c>
      <c r="C78" s="5">
        <v>17348</v>
      </c>
      <c r="D78" s="5">
        <f t="shared" si="22"/>
        <v>26.282060993530987</v>
      </c>
      <c r="E78" s="5">
        <v>7448</v>
      </c>
      <c r="F78" s="5">
        <f t="shared" si="23"/>
        <v>11.384897584836441</v>
      </c>
      <c r="G78" s="15">
        <f t="shared" si="16"/>
        <v>-14.897163408694546</v>
      </c>
      <c r="H78" s="14">
        <f t="shared" si="17"/>
        <v>-0.56681869098322624</v>
      </c>
    </row>
    <row r="79" spans="1:8" x14ac:dyDescent="0.3">
      <c r="D79" s="4"/>
      <c r="F79" s="4"/>
      <c r="G79" s="11"/>
      <c r="H79" s="8"/>
    </row>
    <row r="80" spans="1:8" x14ac:dyDescent="0.3">
      <c r="D80" s="4"/>
      <c r="F80" s="4"/>
      <c r="G80" s="11"/>
      <c r="H80" s="8"/>
    </row>
    <row r="81" spans="2:8" x14ac:dyDescent="0.3">
      <c r="D81" s="4"/>
      <c r="F81" s="4"/>
      <c r="G81" s="11"/>
      <c r="H81" s="8"/>
    </row>
    <row r="82" spans="2:8" x14ac:dyDescent="0.3">
      <c r="D82" s="4"/>
      <c r="F82" s="4"/>
      <c r="G82" s="11"/>
      <c r="H82" s="8"/>
    </row>
    <row r="83" spans="2:8" x14ac:dyDescent="0.3">
      <c r="D83" s="4"/>
      <c r="F83" s="4"/>
      <c r="G83" s="11"/>
      <c r="H83" s="8"/>
    </row>
    <row r="84" spans="2:8" x14ac:dyDescent="0.3">
      <c r="B84" s="1" t="s">
        <v>630</v>
      </c>
      <c r="C84" s="15">
        <f>C77+C67+C58+C9</f>
        <v>3605164</v>
      </c>
      <c r="D84" s="5">
        <f>C84/J1</f>
        <v>5461.7904161679817</v>
      </c>
      <c r="E84" s="15">
        <f>E77+E67+E58+E9</f>
        <v>3616855</v>
      </c>
      <c r="F84" s="5">
        <f>E84/J2</f>
        <v>5528.6686028737386</v>
      </c>
      <c r="G84" s="15">
        <f>F84-D84</f>
        <v>66.878186705756889</v>
      </c>
      <c r="H84" s="14">
        <f>G84/D84</f>
        <v>1.224473691040656E-2</v>
      </c>
    </row>
    <row r="85" spans="2:8" x14ac:dyDescent="0.3">
      <c r="B85" s="1" t="s">
        <v>631</v>
      </c>
      <c r="C85" s="15">
        <f>C44+C39+C32+C13+C27</f>
        <v>7123352</v>
      </c>
      <c r="D85" s="5">
        <f>C85/J1</f>
        <v>10791.812989531412</v>
      </c>
      <c r="E85" s="15">
        <f>E44+E39+E32+E27+E13</f>
        <v>6092547</v>
      </c>
      <c r="F85" s="5">
        <f>E85/J2</f>
        <v>9312.9730969122593</v>
      </c>
      <c r="G85" s="15">
        <f>F85-D85</f>
        <v>-1478.839892619153</v>
      </c>
      <c r="H85" s="14">
        <f>G85/D85</f>
        <v>-0.13703349882486845</v>
      </c>
    </row>
    <row r="86" spans="2:8" x14ac:dyDescent="0.3">
      <c r="B86" s="1" t="s">
        <v>635</v>
      </c>
      <c r="C86" s="15">
        <f>C61+C51+C17</f>
        <v>1391648</v>
      </c>
      <c r="D86" s="5">
        <f>C86/J1</f>
        <v>2108.333964579514</v>
      </c>
      <c r="E86" s="15">
        <f>E61+E51+E17</f>
        <v>345000</v>
      </c>
      <c r="F86" s="5">
        <f>E86/J2</f>
        <v>527.36166309996941</v>
      </c>
      <c r="G86" s="15">
        <f>F86-D86</f>
        <v>-1580.9723014795445</v>
      </c>
      <c r="H86" s="14">
        <f>G86/D86</f>
        <v>-0.74986806077226642</v>
      </c>
    </row>
    <row r="87" spans="2:8" x14ac:dyDescent="0.3">
      <c r="B87" s="1" t="s">
        <v>633</v>
      </c>
      <c r="C87" s="15">
        <f>C78+C73+C69+C63+C52+C46+C40+C33+C28+C23</f>
        <v>17027089</v>
      </c>
      <c r="D87" s="5">
        <f>C87/J1</f>
        <v>25795.88376990319</v>
      </c>
      <c r="E87" s="15">
        <f>E78+E73+E69+E63+E52+E46+E40+E33+E28+E23</f>
        <v>15071561</v>
      </c>
      <c r="F87" s="5">
        <f>E87/J2</f>
        <v>23038.154998471415</v>
      </c>
      <c r="G87" s="15">
        <f>F87-D87</f>
        <v>-2757.7287714317754</v>
      </c>
      <c r="H87" s="14">
        <f>G87/D87</f>
        <v>-0.10690576822373878</v>
      </c>
    </row>
    <row r="88" spans="2:8" x14ac:dyDescent="0.3">
      <c r="D88" s="4">
        <f>SUM(D84:D86)</f>
        <v>18361.937370278909</v>
      </c>
      <c r="F88" s="4"/>
      <c r="G88" s="11">
        <f>SUM(G84:G86)</f>
        <v>-2992.9340073929407</v>
      </c>
      <c r="H88" s="8">
        <f>G88/D88</f>
        <v>-0.16299663521548541</v>
      </c>
    </row>
    <row r="89" spans="2:8" x14ac:dyDescent="0.3">
      <c r="D89" s="4"/>
      <c r="F89" s="4"/>
      <c r="G89" s="11"/>
      <c r="H89" s="8"/>
    </row>
    <row r="90" spans="2:8" x14ac:dyDescent="0.3">
      <c r="D90" s="4"/>
      <c r="F90" s="4"/>
      <c r="G90" s="11"/>
      <c r="H90" s="8"/>
    </row>
    <row r="91" spans="2:8" x14ac:dyDescent="0.3">
      <c r="D91" s="4"/>
      <c r="F91" s="4"/>
      <c r="G91" s="11"/>
      <c r="H91" s="8"/>
    </row>
    <row r="92" spans="2:8" x14ac:dyDescent="0.3">
      <c r="D92" s="4"/>
      <c r="F92" s="4"/>
      <c r="G92" s="11"/>
      <c r="H92" s="8"/>
    </row>
    <row r="93" spans="2:8" x14ac:dyDescent="0.3">
      <c r="D93" s="4"/>
      <c r="F93" s="4"/>
      <c r="G93" s="11"/>
      <c r="H93" s="8"/>
    </row>
  </sheetData>
  <mergeCells count="9">
    <mergeCell ref="A65:H65"/>
    <mergeCell ref="A71:H71"/>
    <mergeCell ref="A75:H75"/>
    <mergeCell ref="A25:H25"/>
    <mergeCell ref="A30:H30"/>
    <mergeCell ref="A35:H35"/>
    <mergeCell ref="A42:H42"/>
    <mergeCell ref="A48:H48"/>
    <mergeCell ref="A54:H5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2437-52D2-45C2-BBEB-2C1F3350815F}">
  <sheetPr>
    <tabColor theme="9" tint="0.59999389629810485"/>
  </sheetPr>
  <dimension ref="A1:J164"/>
  <sheetViews>
    <sheetView topLeftCell="A134" workbookViewId="0">
      <selection activeCell="E12" sqref="E12"/>
    </sheetView>
  </sheetViews>
  <sheetFormatPr defaultRowHeight="14.4" x14ac:dyDescent="0.3"/>
  <cols>
    <col min="2" max="2" width="30.88671875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5546875" bestFit="1" customWidth="1"/>
  </cols>
  <sheetData>
    <row r="1" spans="1:10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61</v>
      </c>
      <c r="H1" s="1" t="s">
        <v>62</v>
      </c>
      <c r="J1">
        <v>660.07</v>
      </c>
    </row>
    <row r="2" spans="1:10" x14ac:dyDescent="0.3">
      <c r="B2" s="2" t="s">
        <v>59</v>
      </c>
      <c r="C2" s="12"/>
      <c r="D2" s="12"/>
      <c r="E2" s="12"/>
      <c r="F2" s="12"/>
      <c r="G2" s="3"/>
      <c r="H2" s="1"/>
      <c r="J2">
        <v>654.20000000000005</v>
      </c>
    </row>
    <row r="3" spans="1:10" x14ac:dyDescent="0.3">
      <c r="A3">
        <v>100</v>
      </c>
      <c r="B3" t="s">
        <v>60</v>
      </c>
      <c r="C3" s="4">
        <v>2294427</v>
      </c>
      <c r="D3" s="4">
        <f>C3/$J$1</f>
        <v>3476.0358749829561</v>
      </c>
      <c r="E3" s="4">
        <v>2632900</v>
      </c>
      <c r="F3" s="4">
        <f>E3/$J$2</f>
        <v>4024.6102109446651</v>
      </c>
      <c r="G3" s="11">
        <f>F3-D3</f>
        <v>548.57433596170904</v>
      </c>
      <c r="H3" s="8">
        <f>G3/D3</f>
        <v>0.15781607431321429</v>
      </c>
    </row>
    <row r="4" spans="1:10" x14ac:dyDescent="0.3">
      <c r="A4">
        <v>200</v>
      </c>
      <c r="B4" t="s">
        <v>63</v>
      </c>
      <c r="C4" s="4">
        <v>1065098</v>
      </c>
      <c r="D4" s="4">
        <f t="shared" ref="D4:D53" si="0">C4/$J$1</f>
        <v>1613.6137076370687</v>
      </c>
      <c r="E4" s="4">
        <v>1259080</v>
      </c>
      <c r="F4" s="4">
        <f t="shared" ref="F4:F53" si="1">E4/$J$2</f>
        <v>1924.6102109446651</v>
      </c>
      <c r="G4" s="11">
        <f t="shared" ref="G4:G53" si="2">F4-D4</f>
        <v>310.99650330759641</v>
      </c>
      <c r="H4" s="8">
        <f t="shared" ref="H4:H53" si="3">G4/D4</f>
        <v>0.19273293343734113</v>
      </c>
    </row>
    <row r="5" spans="1:10" x14ac:dyDescent="0.3">
      <c r="A5">
        <v>500</v>
      </c>
      <c r="B5" t="s">
        <v>64</v>
      </c>
      <c r="C5" s="4">
        <v>50280</v>
      </c>
      <c r="D5" s="4">
        <f t="shared" si="0"/>
        <v>76.173739148878141</v>
      </c>
      <c r="E5" s="4">
        <v>89500</v>
      </c>
      <c r="F5" s="4">
        <f t="shared" si="1"/>
        <v>136.80831549984714</v>
      </c>
      <c r="G5" s="11">
        <f t="shared" si="2"/>
        <v>60.634576350968999</v>
      </c>
      <c r="H5" s="8">
        <f t="shared" si="3"/>
        <v>0.7960036756560086</v>
      </c>
    </row>
    <row r="6" spans="1:10" x14ac:dyDescent="0.3">
      <c r="A6">
        <v>600</v>
      </c>
      <c r="B6" t="s">
        <v>65</v>
      </c>
      <c r="C6" s="4">
        <v>160427</v>
      </c>
      <c r="D6" s="4">
        <f t="shared" si="0"/>
        <v>243.04543457512079</v>
      </c>
      <c r="E6" s="4">
        <v>130600</v>
      </c>
      <c r="F6" s="4">
        <f t="shared" si="1"/>
        <v>199.6331397126261</v>
      </c>
      <c r="G6" s="11">
        <f t="shared" si="2"/>
        <v>-43.41229486249469</v>
      </c>
      <c r="H6" s="8">
        <f t="shared" si="3"/>
        <v>-0.17861802233967394</v>
      </c>
    </row>
    <row r="7" spans="1:10" x14ac:dyDescent="0.3">
      <c r="A7">
        <v>900</v>
      </c>
      <c r="B7" t="s">
        <v>96</v>
      </c>
      <c r="C7" s="4">
        <v>1588</v>
      </c>
      <c r="D7" s="4">
        <f t="shared" si="0"/>
        <v>2.4058054448770583</v>
      </c>
      <c r="E7" s="4">
        <v>5500</v>
      </c>
      <c r="F7" s="4">
        <f t="shared" si="1"/>
        <v>8.4072149189850194</v>
      </c>
      <c r="G7" s="11">
        <f t="shared" si="2"/>
        <v>6.0014094741079607</v>
      </c>
      <c r="H7" s="8">
        <f t="shared" si="3"/>
        <v>2.4945531181199256</v>
      </c>
    </row>
    <row r="8" spans="1:10" x14ac:dyDescent="0.3">
      <c r="A8" s="21">
        <v>100</v>
      </c>
      <c r="B8" s="21" t="s">
        <v>66</v>
      </c>
      <c r="C8" s="22">
        <f>SUM(C3:C7)</f>
        <v>3571820</v>
      </c>
      <c r="D8" s="5">
        <f t="shared" si="0"/>
        <v>5411.2745617889004</v>
      </c>
      <c r="E8" s="22">
        <f>SUM(E3:E7)</f>
        <v>4117580</v>
      </c>
      <c r="F8" s="5">
        <f t="shared" si="1"/>
        <v>6294.069092020788</v>
      </c>
      <c r="G8" s="15">
        <f t="shared" si="2"/>
        <v>882.79453023188762</v>
      </c>
      <c r="H8" s="14">
        <f t="shared" si="3"/>
        <v>0.16313985183188462</v>
      </c>
    </row>
    <row r="9" spans="1:10" x14ac:dyDescent="0.3">
      <c r="A9" s="20"/>
      <c r="B9" s="21"/>
      <c r="C9" s="22"/>
      <c r="D9" s="4"/>
      <c r="E9" s="22"/>
      <c r="F9" s="4"/>
      <c r="G9" s="11"/>
      <c r="H9" s="8"/>
    </row>
    <row r="10" spans="1:10" x14ac:dyDescent="0.3">
      <c r="A10" s="46">
        <v>300</v>
      </c>
      <c r="B10" s="1" t="s">
        <v>154</v>
      </c>
      <c r="C10" s="4"/>
      <c r="D10" s="4"/>
      <c r="E10" s="4"/>
      <c r="F10" s="4"/>
      <c r="G10" s="11"/>
      <c r="H10" s="8"/>
    </row>
    <row r="11" spans="1:10" x14ac:dyDescent="0.3">
      <c r="A11">
        <v>100</v>
      </c>
      <c r="B11" t="s">
        <v>60</v>
      </c>
      <c r="C11" s="4">
        <v>77000</v>
      </c>
      <c r="D11" s="4">
        <f t="shared" si="0"/>
        <v>116.65429424151984</v>
      </c>
      <c r="E11" s="4">
        <v>168000</v>
      </c>
      <c r="F11" s="4">
        <f t="shared" si="1"/>
        <v>256.80220116172421</v>
      </c>
      <c r="G11" s="11">
        <f t="shared" si="2"/>
        <v>140.14790692020438</v>
      </c>
      <c r="H11" s="8">
        <f t="shared" si="3"/>
        <v>1.2013951807898611</v>
      </c>
    </row>
    <row r="12" spans="1:10" x14ac:dyDescent="0.3">
      <c r="A12">
        <v>200</v>
      </c>
      <c r="B12" s="2" t="s">
        <v>63</v>
      </c>
      <c r="C12" s="4">
        <v>32000</v>
      </c>
      <c r="D12" s="4">
        <f t="shared" si="0"/>
        <v>48.479706697774475</v>
      </c>
      <c r="E12" s="4">
        <v>72900</v>
      </c>
      <c r="F12" s="4">
        <f t="shared" si="1"/>
        <v>111.43381228981961</v>
      </c>
      <c r="G12" s="11">
        <f t="shared" si="2"/>
        <v>62.954105592045138</v>
      </c>
      <c r="H12" s="8">
        <f t="shared" si="3"/>
        <v>1.2985661399419137</v>
      </c>
    </row>
    <row r="13" spans="1:10" x14ac:dyDescent="0.3">
      <c r="A13">
        <v>600</v>
      </c>
      <c r="B13" t="s">
        <v>65</v>
      </c>
      <c r="C13" s="4">
        <v>1800</v>
      </c>
      <c r="D13" s="4">
        <f t="shared" si="0"/>
        <v>2.7269835017498143</v>
      </c>
      <c r="E13" s="4">
        <v>5800</v>
      </c>
      <c r="F13" s="4">
        <f t="shared" si="1"/>
        <v>8.8657902782023843</v>
      </c>
      <c r="G13" s="11">
        <f t="shared" si="2"/>
        <v>6.1388067764525704</v>
      </c>
      <c r="H13" s="8">
        <f t="shared" si="3"/>
        <v>2.251134549407249</v>
      </c>
    </row>
    <row r="14" spans="1:10" x14ac:dyDescent="0.3">
      <c r="A14" s="1">
        <v>300</v>
      </c>
      <c r="B14" s="1" t="s">
        <v>68</v>
      </c>
      <c r="C14" s="5">
        <f>SUM(C11:C13)</f>
        <v>110800</v>
      </c>
      <c r="D14" s="5">
        <f t="shared" si="0"/>
        <v>167.86098444104411</v>
      </c>
      <c r="E14" s="5">
        <f>SUM(E11:E13)</f>
        <v>246700</v>
      </c>
      <c r="F14" s="5">
        <f t="shared" si="1"/>
        <v>377.10180372974622</v>
      </c>
      <c r="G14" s="15">
        <f t="shared" si="2"/>
        <v>209.24081928870211</v>
      </c>
      <c r="H14" s="14">
        <f t="shared" si="3"/>
        <v>1.2465125233564407</v>
      </c>
    </row>
    <row r="15" spans="1:10" x14ac:dyDescent="0.3">
      <c r="B15" s="1"/>
      <c r="C15" s="5"/>
      <c r="D15" s="4"/>
      <c r="E15" s="5"/>
      <c r="F15" s="4"/>
      <c r="G15" s="11"/>
      <c r="H15" s="8"/>
    </row>
    <row r="16" spans="1:10" x14ac:dyDescent="0.3">
      <c r="A16" s="1">
        <v>920</v>
      </c>
      <c r="B16" s="1" t="s">
        <v>159</v>
      </c>
      <c r="C16" s="4"/>
      <c r="D16" s="4"/>
      <c r="E16" s="4"/>
      <c r="F16" s="4"/>
      <c r="G16" s="11"/>
      <c r="H16" s="8"/>
    </row>
    <row r="17" spans="1:8" x14ac:dyDescent="0.3">
      <c r="A17">
        <v>100</v>
      </c>
      <c r="B17" t="s">
        <v>60</v>
      </c>
      <c r="C17" s="4">
        <v>100865</v>
      </c>
      <c r="D17" s="4">
        <f t="shared" si="0"/>
        <v>152.80955050221945</v>
      </c>
      <c r="E17" s="4">
        <v>106200</v>
      </c>
      <c r="F17" s="4">
        <f t="shared" si="1"/>
        <v>162.33567716294709</v>
      </c>
      <c r="G17" s="11">
        <f t="shared" si="2"/>
        <v>9.5261266607276411</v>
      </c>
      <c r="H17" s="8">
        <f t="shared" si="3"/>
        <v>6.2339864422212801E-2</v>
      </c>
    </row>
    <row r="18" spans="1:8" x14ac:dyDescent="0.3">
      <c r="A18">
        <v>200</v>
      </c>
      <c r="B18" s="2" t="s">
        <v>63</v>
      </c>
      <c r="C18" s="4">
        <v>3273</v>
      </c>
      <c r="D18" s="4">
        <f t="shared" si="0"/>
        <v>4.9585650006817454</v>
      </c>
      <c r="E18" s="4">
        <v>5250</v>
      </c>
      <c r="F18" s="4">
        <f t="shared" si="1"/>
        <v>8.0250687863038817</v>
      </c>
      <c r="G18" s="11">
        <f t="shared" si="2"/>
        <v>3.0665037856221362</v>
      </c>
      <c r="H18" s="8">
        <f t="shared" si="3"/>
        <v>0.61842565040501185</v>
      </c>
    </row>
    <row r="19" spans="1:8" x14ac:dyDescent="0.3">
      <c r="A19">
        <v>500</v>
      </c>
      <c r="B19" s="2" t="s">
        <v>64</v>
      </c>
      <c r="C19" s="4">
        <v>43356</v>
      </c>
      <c r="D19" s="4">
        <f t="shared" si="0"/>
        <v>65.683942612147192</v>
      </c>
      <c r="E19" s="4">
        <v>53300</v>
      </c>
      <c r="F19" s="4">
        <f t="shared" si="1"/>
        <v>81.473555487618455</v>
      </c>
      <c r="G19" s="11">
        <f t="shared" si="2"/>
        <v>15.789612875471263</v>
      </c>
      <c r="H19" s="8">
        <f t="shared" si="3"/>
        <v>0.24038771498090963</v>
      </c>
    </row>
    <row r="20" spans="1:8" x14ac:dyDescent="0.3">
      <c r="A20">
        <v>600</v>
      </c>
      <c r="B20" t="s">
        <v>65</v>
      </c>
      <c r="C20" s="4">
        <v>7033</v>
      </c>
      <c r="D20" s="4">
        <f t="shared" si="0"/>
        <v>10.654930537670246</v>
      </c>
      <c r="E20" s="4">
        <v>5000</v>
      </c>
      <c r="F20" s="4">
        <f t="shared" si="1"/>
        <v>7.6429226536227448</v>
      </c>
      <c r="G20" s="11">
        <f t="shared" si="2"/>
        <v>-3.0120078840475015</v>
      </c>
      <c r="H20" s="8">
        <f t="shared" si="3"/>
        <v>-0.28268676866532555</v>
      </c>
    </row>
    <row r="21" spans="1:8" x14ac:dyDescent="0.3">
      <c r="A21">
        <v>900</v>
      </c>
      <c r="B21" t="s">
        <v>158</v>
      </c>
      <c r="C21" s="4">
        <v>11027</v>
      </c>
      <c r="D21" s="4">
        <f t="shared" si="0"/>
        <v>16.705803929886223</v>
      </c>
      <c r="E21" s="4">
        <v>10000</v>
      </c>
      <c r="F21" s="4">
        <f t="shared" si="1"/>
        <v>15.28584530724549</v>
      </c>
      <c r="G21" s="11">
        <f t="shared" si="2"/>
        <v>-1.419958622640733</v>
      </c>
      <c r="H21" s="8">
        <f t="shared" si="3"/>
        <v>-8.4997922195199846E-2</v>
      </c>
    </row>
    <row r="22" spans="1:8" x14ac:dyDescent="0.3">
      <c r="B22" t="s">
        <v>180</v>
      </c>
      <c r="C22" s="4"/>
      <c r="D22" s="4">
        <f t="shared" si="0"/>
        <v>0</v>
      </c>
      <c r="E22" s="4"/>
      <c r="F22" s="4">
        <f t="shared" si="1"/>
        <v>0</v>
      </c>
      <c r="G22" s="11">
        <f t="shared" si="2"/>
        <v>0</v>
      </c>
      <c r="H22" s="8" t="e">
        <f t="shared" si="3"/>
        <v>#DIV/0!</v>
      </c>
    </row>
    <row r="23" spans="1:8" x14ac:dyDescent="0.3">
      <c r="A23">
        <v>800</v>
      </c>
      <c r="B23" t="s">
        <v>96</v>
      </c>
      <c r="C23" s="4">
        <v>0</v>
      </c>
      <c r="D23" s="4">
        <f t="shared" si="0"/>
        <v>0</v>
      </c>
      <c r="E23" s="4">
        <v>7500</v>
      </c>
      <c r="F23" s="4">
        <f t="shared" si="1"/>
        <v>11.464383980434118</v>
      </c>
      <c r="G23" s="11">
        <f t="shared" si="2"/>
        <v>11.464383980434118</v>
      </c>
      <c r="H23" s="8" t="e">
        <f t="shared" si="3"/>
        <v>#DIV/0!</v>
      </c>
    </row>
    <row r="24" spans="1:8" x14ac:dyDescent="0.3">
      <c r="A24" s="20"/>
      <c r="B24" s="20" t="s">
        <v>157</v>
      </c>
      <c r="C24" s="24"/>
      <c r="D24" s="4">
        <f t="shared" si="0"/>
        <v>0</v>
      </c>
      <c r="E24" s="24"/>
      <c r="F24" s="4">
        <f t="shared" si="1"/>
        <v>0</v>
      </c>
      <c r="G24" s="11">
        <f t="shared" si="2"/>
        <v>0</v>
      </c>
      <c r="H24" s="8" t="e">
        <f t="shared" si="3"/>
        <v>#DIV/0!</v>
      </c>
    </row>
    <row r="25" spans="1:8" x14ac:dyDescent="0.3">
      <c r="A25">
        <v>500</v>
      </c>
      <c r="B25" s="2" t="s">
        <v>64</v>
      </c>
      <c r="C25" s="4">
        <v>0</v>
      </c>
      <c r="D25" s="4">
        <f t="shared" si="0"/>
        <v>0</v>
      </c>
      <c r="E25" s="4">
        <v>5500</v>
      </c>
      <c r="F25" s="4">
        <f t="shared" si="1"/>
        <v>8.4072149189850194</v>
      </c>
      <c r="G25" s="11">
        <f t="shared" si="2"/>
        <v>8.4072149189850194</v>
      </c>
      <c r="H25" s="8" t="e">
        <f t="shared" si="3"/>
        <v>#DIV/0!</v>
      </c>
    </row>
    <row r="26" spans="1:8" x14ac:dyDescent="0.3">
      <c r="A26" s="1">
        <v>920</v>
      </c>
      <c r="B26" s="1" t="s">
        <v>160</v>
      </c>
      <c r="C26" s="5">
        <f>SUM(C17:C25)</f>
        <v>165554</v>
      </c>
      <c r="D26" s="5">
        <f t="shared" si="0"/>
        <v>250.81279258260486</v>
      </c>
      <c r="E26" s="5">
        <f>SUM(E17:E25)</f>
        <v>192750</v>
      </c>
      <c r="F26" s="5">
        <f t="shared" si="1"/>
        <v>294.63466829715679</v>
      </c>
      <c r="G26" s="15">
        <f t="shared" si="2"/>
        <v>43.821875714551936</v>
      </c>
      <c r="H26" s="14">
        <f t="shared" si="3"/>
        <v>0.17471946013327555</v>
      </c>
    </row>
    <row r="27" spans="1:8" x14ac:dyDescent="0.3">
      <c r="C27" s="4"/>
      <c r="D27" s="4"/>
      <c r="E27" s="4"/>
      <c r="F27" s="4"/>
      <c r="G27" s="11"/>
      <c r="H27" s="8"/>
    </row>
    <row r="28" spans="1:8" x14ac:dyDescent="0.3">
      <c r="A28" s="1">
        <v>2100</v>
      </c>
      <c r="B28" s="1" t="s">
        <v>181</v>
      </c>
      <c r="C28" s="4"/>
      <c r="D28" s="4"/>
      <c r="E28" s="4"/>
      <c r="F28" s="4"/>
      <c r="G28" s="11"/>
      <c r="H28" s="8"/>
    </row>
    <row r="29" spans="1:8" x14ac:dyDescent="0.3">
      <c r="A29">
        <v>100</v>
      </c>
      <c r="B29" t="s">
        <v>60</v>
      </c>
      <c r="C29" s="4">
        <v>50083</v>
      </c>
      <c r="D29" s="4">
        <f t="shared" si="0"/>
        <v>75.875285954519967</v>
      </c>
      <c r="E29" s="4">
        <v>51500</v>
      </c>
      <c r="F29" s="4">
        <f t="shared" si="1"/>
        <v>78.722103332314276</v>
      </c>
      <c r="G29" s="11">
        <f t="shared" si="2"/>
        <v>2.8468173777943093</v>
      </c>
      <c r="H29" s="8">
        <f t="shared" si="3"/>
        <v>3.7519692242091923E-2</v>
      </c>
    </row>
    <row r="30" spans="1:8" x14ac:dyDescent="0.3">
      <c r="A30">
        <v>200</v>
      </c>
      <c r="B30" s="2" t="s">
        <v>63</v>
      </c>
      <c r="C30" s="4">
        <v>24475</v>
      </c>
      <c r="D30" s="4">
        <f t="shared" si="0"/>
        <v>37.079400669625947</v>
      </c>
      <c r="E30" s="4">
        <v>31150</v>
      </c>
      <c r="F30" s="4">
        <f t="shared" si="1"/>
        <v>47.615408132069703</v>
      </c>
      <c r="G30" s="11">
        <f t="shared" si="2"/>
        <v>10.536007462443756</v>
      </c>
      <c r="H30" s="8">
        <f t="shared" si="3"/>
        <v>0.28414718879408579</v>
      </c>
    </row>
    <row r="31" spans="1:8" x14ac:dyDescent="0.3">
      <c r="A31">
        <v>500</v>
      </c>
      <c r="B31" s="2" t="s">
        <v>64</v>
      </c>
      <c r="C31" s="4">
        <v>2388</v>
      </c>
      <c r="D31" s="4">
        <f t="shared" si="0"/>
        <v>3.6177981123214202</v>
      </c>
      <c r="E31" s="4">
        <v>2600</v>
      </c>
      <c r="F31" s="4">
        <f t="shared" si="1"/>
        <v>3.9743197798838272</v>
      </c>
      <c r="G31" s="11">
        <f t="shared" si="2"/>
        <v>0.356521667562407</v>
      </c>
      <c r="H31" s="8">
        <f t="shared" si="3"/>
        <v>9.8546590078692625E-2</v>
      </c>
    </row>
    <row r="32" spans="1:8" x14ac:dyDescent="0.3">
      <c r="A32">
        <v>600</v>
      </c>
      <c r="B32" t="s">
        <v>65</v>
      </c>
      <c r="C32" s="4">
        <v>2975</v>
      </c>
      <c r="D32" s="4">
        <f t="shared" si="0"/>
        <v>4.5070977320587211</v>
      </c>
      <c r="E32" s="4">
        <v>2750</v>
      </c>
      <c r="F32" s="4">
        <f t="shared" si="1"/>
        <v>4.2036074594925097</v>
      </c>
      <c r="G32" s="11">
        <f t="shared" si="2"/>
        <v>-0.30349027256621142</v>
      </c>
      <c r="H32" s="8">
        <f t="shared" si="3"/>
        <v>-6.7336075365640055E-2</v>
      </c>
    </row>
    <row r="33" spans="1:8" x14ac:dyDescent="0.3">
      <c r="A33">
        <v>900</v>
      </c>
      <c r="B33" t="s">
        <v>39</v>
      </c>
      <c r="C33" s="4">
        <v>0</v>
      </c>
      <c r="D33" s="4">
        <f t="shared" si="0"/>
        <v>0</v>
      </c>
      <c r="E33" s="4">
        <v>20</v>
      </c>
      <c r="F33" s="4">
        <f t="shared" si="1"/>
        <v>3.0571690614490978E-2</v>
      </c>
      <c r="G33" s="11">
        <f t="shared" si="2"/>
        <v>3.0571690614490978E-2</v>
      </c>
      <c r="H33" s="8" t="e">
        <f t="shared" si="3"/>
        <v>#DIV/0!</v>
      </c>
    </row>
    <row r="34" spans="1:8" x14ac:dyDescent="0.3">
      <c r="A34" s="1">
        <v>2100</v>
      </c>
      <c r="B34" s="1" t="s">
        <v>182</v>
      </c>
      <c r="C34" s="5">
        <f>SUM(C29:C33)</f>
        <v>79921</v>
      </c>
      <c r="D34" s="5">
        <f t="shared" si="0"/>
        <v>121.07958246852606</v>
      </c>
      <c r="E34" s="5">
        <f>SUM(E29:E33)</f>
        <v>88020</v>
      </c>
      <c r="F34" s="5">
        <f t="shared" si="1"/>
        <v>134.5460103943748</v>
      </c>
      <c r="G34" s="15">
        <f t="shared" si="2"/>
        <v>13.466427925848748</v>
      </c>
      <c r="H34" s="14">
        <f t="shared" si="3"/>
        <v>0.11121964291006098</v>
      </c>
    </row>
    <row r="35" spans="1:8" x14ac:dyDescent="0.3">
      <c r="C35" s="4"/>
      <c r="D35" s="4"/>
      <c r="E35" s="4"/>
      <c r="F35" s="4"/>
      <c r="G35" s="11"/>
      <c r="H35" s="8"/>
    </row>
    <row r="36" spans="1:8" x14ac:dyDescent="0.3">
      <c r="A36" s="1">
        <v>2300</v>
      </c>
      <c r="B36" s="1" t="s">
        <v>85</v>
      </c>
      <c r="C36" s="4"/>
      <c r="D36" s="4"/>
      <c r="E36" s="4"/>
      <c r="F36" s="4"/>
      <c r="G36" s="11"/>
      <c r="H36" s="8"/>
    </row>
    <row r="37" spans="1:8" x14ac:dyDescent="0.3">
      <c r="A37">
        <v>100</v>
      </c>
      <c r="B37" t="s">
        <v>60</v>
      </c>
      <c r="C37" s="4">
        <v>141200</v>
      </c>
      <c r="D37" s="4">
        <f t="shared" si="0"/>
        <v>213.91670580392986</v>
      </c>
      <c r="E37" s="4">
        <v>160000</v>
      </c>
      <c r="F37" s="4">
        <f t="shared" si="1"/>
        <v>244.57352491592783</v>
      </c>
      <c r="G37" s="11">
        <f t="shared" si="2"/>
        <v>30.656819111997976</v>
      </c>
      <c r="H37" s="8">
        <f t="shared" si="3"/>
        <v>0.14331194469728403</v>
      </c>
    </row>
    <row r="38" spans="1:8" x14ac:dyDescent="0.3">
      <c r="A38">
        <v>200</v>
      </c>
      <c r="B38" s="2" t="s">
        <v>63</v>
      </c>
      <c r="C38" s="4">
        <v>58500</v>
      </c>
      <c r="D38" s="4">
        <f t="shared" si="0"/>
        <v>88.626963806868957</v>
      </c>
      <c r="E38" s="4">
        <v>65300</v>
      </c>
      <c r="F38" s="4">
        <f t="shared" si="1"/>
        <v>99.816569856313052</v>
      </c>
      <c r="G38" s="11">
        <f t="shared" si="2"/>
        <v>11.189606049444095</v>
      </c>
      <c r="H38" s="8">
        <f t="shared" si="3"/>
        <v>0.12625509854797545</v>
      </c>
    </row>
    <row r="39" spans="1:8" x14ac:dyDescent="0.3">
      <c r="A39">
        <v>500</v>
      </c>
      <c r="B39" t="s">
        <v>64</v>
      </c>
      <c r="C39" s="4">
        <v>24425</v>
      </c>
      <c r="D39" s="4">
        <f t="shared" si="0"/>
        <v>37.003651127910672</v>
      </c>
      <c r="E39" s="4">
        <v>26500</v>
      </c>
      <c r="F39" s="4">
        <f t="shared" si="1"/>
        <v>40.507490064200546</v>
      </c>
      <c r="G39" s="11">
        <f t="shared" si="2"/>
        <v>3.5038389362898741</v>
      </c>
      <c r="H39" s="8">
        <f t="shared" si="3"/>
        <v>9.4689005800485462E-2</v>
      </c>
    </row>
    <row r="40" spans="1:8" x14ac:dyDescent="0.3">
      <c r="A40">
        <v>600</v>
      </c>
      <c r="B40" t="s">
        <v>65</v>
      </c>
      <c r="C40" s="4">
        <v>7780</v>
      </c>
      <c r="D40" s="4">
        <f t="shared" si="0"/>
        <v>11.78662869089642</v>
      </c>
      <c r="E40" s="4">
        <v>8200</v>
      </c>
      <c r="F40" s="4">
        <f t="shared" si="1"/>
        <v>12.534393151941302</v>
      </c>
      <c r="G40" s="11">
        <f t="shared" si="2"/>
        <v>0.74776446104488237</v>
      </c>
      <c r="H40" s="8">
        <f t="shared" si="3"/>
        <v>6.3441759357570113E-2</v>
      </c>
    </row>
    <row r="41" spans="1:8" x14ac:dyDescent="0.3">
      <c r="A41">
        <v>900</v>
      </c>
      <c r="B41" t="s">
        <v>158</v>
      </c>
      <c r="C41" s="4">
        <v>11000</v>
      </c>
      <c r="D41" s="4">
        <f t="shared" si="0"/>
        <v>16.664899177359974</v>
      </c>
      <c r="E41" s="4">
        <v>13000</v>
      </c>
      <c r="F41" s="4">
        <f t="shared" si="1"/>
        <v>19.871598899419137</v>
      </c>
      <c r="G41" s="11">
        <f t="shared" si="2"/>
        <v>3.2066997220591631</v>
      </c>
      <c r="H41" s="8">
        <f t="shared" si="3"/>
        <v>0.19242238959450839</v>
      </c>
    </row>
    <row r="42" spans="1:8" x14ac:dyDescent="0.3">
      <c r="A42" s="1">
        <v>2300</v>
      </c>
      <c r="B42" s="1" t="s">
        <v>85</v>
      </c>
      <c r="C42" s="5">
        <f>SUM(C37:C41)</f>
        <v>242905</v>
      </c>
      <c r="D42" s="5">
        <f t="shared" si="0"/>
        <v>367.99884860696591</v>
      </c>
      <c r="E42" s="5">
        <f>SUM(E37:E41)</f>
        <v>273000</v>
      </c>
      <c r="F42" s="5">
        <f t="shared" si="1"/>
        <v>417.30357688780185</v>
      </c>
      <c r="G42" s="15">
        <f t="shared" si="2"/>
        <v>49.304728280835945</v>
      </c>
      <c r="H42" s="14">
        <f t="shared" si="3"/>
        <v>0.13398065909030848</v>
      </c>
    </row>
    <row r="43" spans="1:8" x14ac:dyDescent="0.3">
      <c r="B43" s="1"/>
      <c r="C43" s="5"/>
      <c r="D43" s="4">
        <f t="shared" si="0"/>
        <v>0</v>
      </c>
      <c r="E43" s="5"/>
      <c r="F43" s="4">
        <f t="shared" si="1"/>
        <v>0</v>
      </c>
      <c r="G43" s="11">
        <f t="shared" si="2"/>
        <v>0</v>
      </c>
      <c r="H43" s="8" t="e">
        <f t="shared" si="3"/>
        <v>#DIV/0!</v>
      </c>
    </row>
    <row r="44" spans="1:8" x14ac:dyDescent="0.3">
      <c r="A44" s="1">
        <v>2400</v>
      </c>
      <c r="B44" s="1" t="s">
        <v>87</v>
      </c>
      <c r="C44" s="4"/>
      <c r="D44" s="4">
        <f t="shared" si="0"/>
        <v>0</v>
      </c>
      <c r="E44" s="4"/>
      <c r="F44" s="4">
        <f t="shared" si="1"/>
        <v>0</v>
      </c>
      <c r="G44" s="11">
        <f t="shared" si="2"/>
        <v>0</v>
      </c>
      <c r="H44" s="8" t="e">
        <f t="shared" si="3"/>
        <v>#DIV/0!</v>
      </c>
    </row>
    <row r="45" spans="1:8" x14ac:dyDescent="0.3">
      <c r="A45">
        <v>100</v>
      </c>
      <c r="B45" t="s">
        <v>60</v>
      </c>
      <c r="C45" s="4">
        <v>441070</v>
      </c>
      <c r="D45" s="4">
        <f t="shared" si="0"/>
        <v>668.21700728710584</v>
      </c>
      <c r="E45" s="4">
        <v>443500</v>
      </c>
      <c r="F45" s="4">
        <f t="shared" si="1"/>
        <v>677.92723937633741</v>
      </c>
      <c r="G45" s="11">
        <f t="shared" si="2"/>
        <v>9.7102320892315674</v>
      </c>
      <c r="H45" s="8">
        <f t="shared" si="3"/>
        <v>1.4531554844217656E-2</v>
      </c>
    </row>
    <row r="46" spans="1:8" x14ac:dyDescent="0.3">
      <c r="A46">
        <v>200</v>
      </c>
      <c r="B46" s="2" t="s">
        <v>63</v>
      </c>
      <c r="C46" s="4">
        <v>187220</v>
      </c>
      <c r="D46" s="4">
        <f t="shared" si="0"/>
        <v>283.63658399866677</v>
      </c>
      <c r="E46" s="4">
        <v>203415</v>
      </c>
      <c r="F46" s="4">
        <f t="shared" si="1"/>
        <v>310.93702231733414</v>
      </c>
      <c r="G46" s="11">
        <f t="shared" si="2"/>
        <v>27.300438318667375</v>
      </c>
      <c r="H46" s="8">
        <f t="shared" si="3"/>
        <v>9.6251470574739761E-2</v>
      </c>
    </row>
    <row r="47" spans="1:8" x14ac:dyDescent="0.3">
      <c r="A47">
        <v>500</v>
      </c>
      <c r="B47" t="s">
        <v>64</v>
      </c>
      <c r="C47" s="4">
        <v>200</v>
      </c>
      <c r="D47" s="4">
        <f t="shared" si="0"/>
        <v>0.30299816686109049</v>
      </c>
      <c r="E47" s="4">
        <v>300</v>
      </c>
      <c r="F47" s="4">
        <f t="shared" si="1"/>
        <v>0.4585753592173647</v>
      </c>
      <c r="G47" s="11">
        <f t="shared" si="2"/>
        <v>0.15557719235627421</v>
      </c>
      <c r="H47" s="8">
        <f t="shared" si="3"/>
        <v>0.5134591867930296</v>
      </c>
    </row>
    <row r="48" spans="1:8" x14ac:dyDescent="0.3">
      <c r="A48">
        <v>600</v>
      </c>
      <c r="B48" t="s">
        <v>65</v>
      </c>
      <c r="C48" s="4">
        <v>5254</v>
      </c>
      <c r="D48" s="4">
        <f t="shared" si="0"/>
        <v>7.9597618434408464</v>
      </c>
      <c r="E48" s="4">
        <v>5100</v>
      </c>
      <c r="F48" s="4">
        <f t="shared" si="1"/>
        <v>7.7957811066952001</v>
      </c>
      <c r="G48" s="11">
        <f t="shared" si="2"/>
        <v>-0.16398073674564628</v>
      </c>
      <c r="H48" s="8">
        <f t="shared" si="3"/>
        <v>-2.0601211439607681E-2</v>
      </c>
    </row>
    <row r="49" spans="1:8" x14ac:dyDescent="0.3">
      <c r="A49">
        <v>900</v>
      </c>
      <c r="B49" t="s">
        <v>158</v>
      </c>
      <c r="C49" s="4">
        <v>0</v>
      </c>
      <c r="D49" s="4">
        <f t="shared" si="0"/>
        <v>0</v>
      </c>
      <c r="E49" s="4">
        <v>1000</v>
      </c>
      <c r="F49" s="4">
        <f t="shared" si="1"/>
        <v>1.5285845307245489</v>
      </c>
      <c r="G49" s="11">
        <f t="shared" si="2"/>
        <v>1.5285845307245489</v>
      </c>
      <c r="H49" s="8" t="e">
        <f t="shared" si="3"/>
        <v>#DIV/0!</v>
      </c>
    </row>
    <row r="50" spans="1:8" x14ac:dyDescent="0.3">
      <c r="A50" s="1">
        <v>2400</v>
      </c>
      <c r="B50" s="1" t="s">
        <v>164</v>
      </c>
      <c r="C50" s="5">
        <f>SUM(C45:C49)</f>
        <v>633744</v>
      </c>
      <c r="D50" s="5">
        <f t="shared" si="0"/>
        <v>960.11635129607464</v>
      </c>
      <c r="E50" s="5">
        <f>SUM(E45:E49)</f>
        <v>653315</v>
      </c>
      <c r="F50" s="5">
        <f t="shared" si="1"/>
        <v>998.64720269030875</v>
      </c>
      <c r="G50" s="15">
        <f t="shared" si="2"/>
        <v>38.530851394234105</v>
      </c>
      <c r="H50" s="14">
        <f t="shared" si="3"/>
        <v>4.0131439634603416E-2</v>
      </c>
    </row>
    <row r="51" spans="1:8" x14ac:dyDescent="0.3">
      <c r="B51" s="1"/>
      <c r="C51" s="5"/>
      <c r="D51" s="4"/>
      <c r="E51" s="5"/>
      <c r="F51" s="4"/>
      <c r="G51" s="11"/>
      <c r="H51" s="8"/>
    </row>
    <row r="52" spans="1:8" x14ac:dyDescent="0.3">
      <c r="A52" s="1">
        <v>2500</v>
      </c>
      <c r="B52" s="1" t="s">
        <v>89</v>
      </c>
      <c r="C52" s="4"/>
      <c r="D52" s="4"/>
      <c r="E52" s="4"/>
      <c r="F52" s="4"/>
      <c r="G52" s="11"/>
      <c r="H52" s="8"/>
    </row>
    <row r="53" spans="1:8" x14ac:dyDescent="0.3">
      <c r="A53">
        <v>100</v>
      </c>
      <c r="B53" t="s">
        <v>60</v>
      </c>
      <c r="C53" s="4">
        <v>258500</v>
      </c>
      <c r="D53" s="4">
        <f t="shared" si="0"/>
        <v>391.62513066795941</v>
      </c>
      <c r="E53" s="4">
        <v>354250</v>
      </c>
      <c r="F53" s="4">
        <f t="shared" si="1"/>
        <v>541.50107000917149</v>
      </c>
      <c r="G53" s="11">
        <f t="shared" si="2"/>
        <v>149.87593934121207</v>
      </c>
      <c r="H53" s="8">
        <f t="shared" si="3"/>
        <v>0.38270255814682347</v>
      </c>
    </row>
    <row r="54" spans="1:8" x14ac:dyDescent="0.3">
      <c r="A54">
        <v>200</v>
      </c>
      <c r="B54" s="2" t="s">
        <v>63</v>
      </c>
      <c r="C54" s="4">
        <v>215255</v>
      </c>
      <c r="D54" s="4">
        <f t="shared" ref="D54:D117" si="4">C54/$J$1</f>
        <v>326.10935203842013</v>
      </c>
      <c r="E54" s="4">
        <v>280450</v>
      </c>
      <c r="F54" s="4">
        <f t="shared" ref="F54:F117" si="5">E54/$J$2</f>
        <v>428.69153164169978</v>
      </c>
      <c r="G54" s="11">
        <f t="shared" ref="G54:G117" si="6">F54-D54</f>
        <v>102.58217960327966</v>
      </c>
      <c r="H54" s="8">
        <f t="shared" ref="H54:H117" si="7">G54/D54</f>
        <v>0.31456374667597414</v>
      </c>
    </row>
    <row r="55" spans="1:8" x14ac:dyDescent="0.3">
      <c r="A55">
        <v>500</v>
      </c>
      <c r="B55" t="s">
        <v>64</v>
      </c>
      <c r="C55" s="4">
        <v>223750</v>
      </c>
      <c r="D55" s="4">
        <f t="shared" si="4"/>
        <v>338.97919917584494</v>
      </c>
      <c r="E55" s="4">
        <v>200950</v>
      </c>
      <c r="F55" s="4">
        <f t="shared" si="5"/>
        <v>307.16906144909814</v>
      </c>
      <c r="G55" s="11">
        <f t="shared" si="6"/>
        <v>-31.810137726746802</v>
      </c>
      <c r="H55" s="8">
        <f t="shared" si="7"/>
        <v>-9.3840972555502861E-2</v>
      </c>
    </row>
    <row r="56" spans="1:8" x14ac:dyDescent="0.3">
      <c r="A56">
        <v>600</v>
      </c>
      <c r="B56" t="s">
        <v>65</v>
      </c>
      <c r="C56" s="4">
        <v>36350</v>
      </c>
      <c r="D56" s="4">
        <f t="shared" si="4"/>
        <v>55.06991682700319</v>
      </c>
      <c r="E56" s="4">
        <v>45900</v>
      </c>
      <c r="F56" s="4">
        <f t="shared" si="5"/>
        <v>70.162029960256802</v>
      </c>
      <c r="G56" s="11">
        <f t="shared" si="6"/>
        <v>15.092113133253612</v>
      </c>
      <c r="H56" s="8">
        <f t="shared" si="7"/>
        <v>0.27405367581476514</v>
      </c>
    </row>
    <row r="57" spans="1:8" x14ac:dyDescent="0.3">
      <c r="A57">
        <v>700</v>
      </c>
      <c r="B57" t="s">
        <v>95</v>
      </c>
      <c r="C57" s="4">
        <v>0</v>
      </c>
      <c r="D57" s="4">
        <f t="shared" si="4"/>
        <v>0</v>
      </c>
      <c r="E57" s="4">
        <v>5000</v>
      </c>
      <c r="F57" s="4">
        <f t="shared" si="5"/>
        <v>7.6429226536227448</v>
      </c>
      <c r="G57" s="11">
        <f t="shared" si="6"/>
        <v>7.6429226536227448</v>
      </c>
      <c r="H57" s="8" t="e">
        <f t="shared" si="7"/>
        <v>#DIV/0!</v>
      </c>
    </row>
    <row r="58" spans="1:8" x14ac:dyDescent="0.3">
      <c r="A58">
        <v>900</v>
      </c>
      <c r="B58" t="s">
        <v>158</v>
      </c>
      <c r="C58" s="4">
        <v>11300</v>
      </c>
      <c r="D58" s="4">
        <f t="shared" si="4"/>
        <v>17.119396427651612</v>
      </c>
      <c r="E58" s="4">
        <v>16000</v>
      </c>
      <c r="F58" s="4">
        <f t="shared" si="5"/>
        <v>24.457352491592783</v>
      </c>
      <c r="G58" s="11">
        <f t="shared" si="6"/>
        <v>7.3379560639411707</v>
      </c>
      <c r="H58" s="8">
        <f t="shared" si="7"/>
        <v>0.42863404063058841</v>
      </c>
    </row>
    <row r="59" spans="1:8" x14ac:dyDescent="0.3">
      <c r="A59" s="1">
        <v>2500</v>
      </c>
      <c r="B59" s="1" t="s">
        <v>90</v>
      </c>
      <c r="C59" s="5">
        <f>SUM(C53:C58)</f>
        <v>745155</v>
      </c>
      <c r="D59" s="5">
        <f t="shared" si="4"/>
        <v>1128.9029951368793</v>
      </c>
      <c r="E59" s="5">
        <f>SUM(E53:E58)</f>
        <v>902550</v>
      </c>
      <c r="F59" s="5">
        <f t="shared" si="5"/>
        <v>1379.6239682054418</v>
      </c>
      <c r="G59" s="15">
        <f t="shared" si="6"/>
        <v>250.72097306856244</v>
      </c>
      <c r="H59" s="14">
        <f t="shared" si="7"/>
        <v>0.22209257495872137</v>
      </c>
    </row>
    <row r="60" spans="1:8" x14ac:dyDescent="0.3">
      <c r="B60" s="1"/>
      <c r="C60" s="5"/>
      <c r="D60" s="4"/>
      <c r="E60" s="5"/>
      <c r="F60" s="4"/>
      <c r="G60" s="11"/>
      <c r="H60" s="8"/>
    </row>
    <row r="61" spans="1:8" x14ac:dyDescent="0.3">
      <c r="A61" s="1">
        <v>2600</v>
      </c>
      <c r="B61" s="1" t="s">
        <v>165</v>
      </c>
      <c r="C61" s="4"/>
      <c r="D61" s="4"/>
      <c r="E61" s="4"/>
      <c r="F61" s="4"/>
      <c r="G61" s="11"/>
      <c r="H61" s="8"/>
    </row>
    <row r="62" spans="1:8" x14ac:dyDescent="0.3">
      <c r="A62">
        <v>100</v>
      </c>
      <c r="B62" t="s">
        <v>60</v>
      </c>
      <c r="C62" s="4">
        <v>386632</v>
      </c>
      <c r="D62" s="4">
        <f t="shared" si="4"/>
        <v>585.74393624918559</v>
      </c>
      <c r="E62" s="4">
        <v>432600</v>
      </c>
      <c r="F62" s="4">
        <f t="shared" si="5"/>
        <v>661.26566799143984</v>
      </c>
      <c r="G62" s="11">
        <f t="shared" si="6"/>
        <v>75.521731742254246</v>
      </c>
      <c r="H62" s="8">
        <f t="shared" si="7"/>
        <v>0.12893301504042545</v>
      </c>
    </row>
    <row r="63" spans="1:8" x14ac:dyDescent="0.3">
      <c r="A63">
        <v>200</v>
      </c>
      <c r="B63" s="2" t="s">
        <v>63</v>
      </c>
      <c r="C63" s="4">
        <v>168023</v>
      </c>
      <c r="D63" s="4">
        <f t="shared" si="4"/>
        <v>254.55330495250502</v>
      </c>
      <c r="E63" s="4">
        <v>260070</v>
      </c>
      <c r="F63" s="4">
        <f t="shared" si="5"/>
        <v>397.53897890553344</v>
      </c>
      <c r="G63" s="11">
        <f t="shared" si="6"/>
        <v>142.98567395302842</v>
      </c>
      <c r="H63" s="8">
        <f t="shared" si="7"/>
        <v>0.56171210968840857</v>
      </c>
    </row>
    <row r="64" spans="1:8" x14ac:dyDescent="0.3">
      <c r="A64">
        <v>500</v>
      </c>
      <c r="B64" t="s">
        <v>64</v>
      </c>
      <c r="C64" s="4">
        <v>204099</v>
      </c>
      <c r="D64" s="4">
        <f t="shared" si="4"/>
        <v>309.2081142909085</v>
      </c>
      <c r="E64" s="4">
        <v>289650</v>
      </c>
      <c r="F64" s="4">
        <f t="shared" si="5"/>
        <v>442.75450932436559</v>
      </c>
      <c r="G64" s="11">
        <f t="shared" si="6"/>
        <v>133.54639503345709</v>
      </c>
      <c r="H64" s="8">
        <f t="shared" si="7"/>
        <v>0.43189809342394636</v>
      </c>
    </row>
    <row r="65" spans="1:8" x14ac:dyDescent="0.3">
      <c r="A65">
        <v>600</v>
      </c>
      <c r="B65" t="s">
        <v>65</v>
      </c>
      <c r="C65" s="4">
        <v>242710</v>
      </c>
      <c r="D65" s="4">
        <f t="shared" si="4"/>
        <v>367.70342539427634</v>
      </c>
      <c r="E65" s="4">
        <v>279250</v>
      </c>
      <c r="F65" s="4">
        <f t="shared" si="5"/>
        <v>426.85723020483027</v>
      </c>
      <c r="G65" s="11">
        <f t="shared" si="6"/>
        <v>59.153804810553936</v>
      </c>
      <c r="H65" s="8">
        <f t="shared" si="7"/>
        <v>0.16087368440238284</v>
      </c>
    </row>
    <row r="66" spans="1:8" x14ac:dyDescent="0.3">
      <c r="A66">
        <v>700</v>
      </c>
      <c r="B66" t="s">
        <v>95</v>
      </c>
      <c r="C66" s="4">
        <v>0</v>
      </c>
      <c r="D66" s="4">
        <f t="shared" si="4"/>
        <v>0</v>
      </c>
      <c r="E66" s="4">
        <v>15000</v>
      </c>
      <c r="F66" s="4">
        <f t="shared" si="5"/>
        <v>22.928767960868235</v>
      </c>
      <c r="G66" s="11">
        <f t="shared" si="6"/>
        <v>22.928767960868235</v>
      </c>
      <c r="H66" s="8" t="e">
        <f t="shared" si="7"/>
        <v>#DIV/0!</v>
      </c>
    </row>
    <row r="67" spans="1:8" x14ac:dyDescent="0.3">
      <c r="A67" s="1">
        <v>2600</v>
      </c>
      <c r="B67" s="1" t="s">
        <v>92</v>
      </c>
      <c r="C67" s="5">
        <f>SUM(C62:C66)</f>
        <v>1001464</v>
      </c>
      <c r="D67" s="5">
        <f t="shared" si="4"/>
        <v>1517.2087808868755</v>
      </c>
      <c r="E67" s="5">
        <f>SUM(E62:E66)</f>
        <v>1276570</v>
      </c>
      <c r="F67" s="5">
        <f t="shared" si="5"/>
        <v>1951.3451543870374</v>
      </c>
      <c r="G67" s="15">
        <f t="shared" si="6"/>
        <v>434.13637350016188</v>
      </c>
      <c r="H67" s="14">
        <f t="shared" si="7"/>
        <v>0.28614148492232561</v>
      </c>
    </row>
    <row r="68" spans="1:8" x14ac:dyDescent="0.3">
      <c r="B68" s="1"/>
      <c r="C68" s="5"/>
      <c r="D68" s="4"/>
      <c r="E68" s="5"/>
      <c r="F68" s="4"/>
      <c r="G68" s="11"/>
      <c r="H68" s="8"/>
    </row>
    <row r="69" spans="1:8" x14ac:dyDescent="0.3">
      <c r="A69" s="1">
        <v>2700</v>
      </c>
      <c r="B69" s="1" t="s">
        <v>93</v>
      </c>
      <c r="C69" s="4"/>
      <c r="D69" s="4"/>
      <c r="E69" s="4"/>
      <c r="F69" s="4"/>
      <c r="G69" s="11"/>
      <c r="H69" s="8"/>
    </row>
    <row r="70" spans="1:8" x14ac:dyDescent="0.3">
      <c r="A70">
        <v>100</v>
      </c>
      <c r="B70" t="s">
        <v>60</v>
      </c>
      <c r="C70" s="4">
        <v>281820</v>
      </c>
      <c r="D70" s="4">
        <f t="shared" si="4"/>
        <v>426.95471692396256</v>
      </c>
      <c r="E70" s="4">
        <v>305100</v>
      </c>
      <c r="F70" s="4">
        <f t="shared" si="5"/>
        <v>466.37114032405987</v>
      </c>
      <c r="G70" s="11">
        <f t="shared" si="6"/>
        <v>39.416423400097301</v>
      </c>
      <c r="H70" s="8">
        <f t="shared" si="7"/>
        <v>9.2319915526585153E-2</v>
      </c>
    </row>
    <row r="71" spans="1:8" x14ac:dyDescent="0.3">
      <c r="A71">
        <v>200</v>
      </c>
      <c r="B71" s="2" t="s">
        <v>63</v>
      </c>
      <c r="C71" s="4">
        <v>112797</v>
      </c>
      <c r="D71" s="4">
        <f t="shared" si="4"/>
        <v>170.8864211371521</v>
      </c>
      <c r="E71" s="4">
        <v>134825</v>
      </c>
      <c r="F71" s="4">
        <f t="shared" si="5"/>
        <v>206.09140935493733</v>
      </c>
      <c r="G71" s="11">
        <f t="shared" si="6"/>
        <v>35.204988217785228</v>
      </c>
      <c r="H71" s="8">
        <f t="shared" si="7"/>
        <v>0.20601395935098893</v>
      </c>
    </row>
    <row r="72" spans="1:8" x14ac:dyDescent="0.3">
      <c r="A72">
        <v>500</v>
      </c>
      <c r="B72" t="s">
        <v>64</v>
      </c>
      <c r="C72" s="4">
        <v>63233</v>
      </c>
      <c r="D72" s="4">
        <f t="shared" si="4"/>
        <v>95.797415425636672</v>
      </c>
      <c r="E72" s="4">
        <v>81200</v>
      </c>
      <c r="F72" s="4">
        <f t="shared" si="5"/>
        <v>124.12106389483337</v>
      </c>
      <c r="G72" s="11">
        <f t="shared" si="6"/>
        <v>28.323648469196698</v>
      </c>
      <c r="H72" s="8">
        <f t="shared" si="7"/>
        <v>0.29566192723835127</v>
      </c>
    </row>
    <row r="73" spans="1:8" x14ac:dyDescent="0.3">
      <c r="A73">
        <v>600</v>
      </c>
      <c r="B73" t="s">
        <v>65</v>
      </c>
      <c r="C73" s="4">
        <v>124852</v>
      </c>
      <c r="D73" s="4">
        <f t="shared" si="4"/>
        <v>189.14963564470435</v>
      </c>
      <c r="E73" s="4">
        <v>213600</v>
      </c>
      <c r="F73" s="4">
        <f t="shared" si="5"/>
        <v>326.50565576276364</v>
      </c>
      <c r="G73" s="11">
        <f t="shared" si="6"/>
        <v>137.35602011805929</v>
      </c>
      <c r="H73" s="8">
        <f t="shared" si="7"/>
        <v>0.72617649856892474</v>
      </c>
    </row>
    <row r="74" spans="1:8" x14ac:dyDescent="0.3">
      <c r="A74">
        <v>700</v>
      </c>
      <c r="B74" t="s">
        <v>95</v>
      </c>
      <c r="C74" s="4">
        <v>369156</v>
      </c>
      <c r="D74" s="4">
        <f t="shared" si="4"/>
        <v>559.26795642886361</v>
      </c>
      <c r="E74" s="4">
        <v>10000</v>
      </c>
      <c r="F74" s="4">
        <f t="shared" si="5"/>
        <v>15.28584530724549</v>
      </c>
      <c r="G74" s="11">
        <f t="shared" si="6"/>
        <v>-543.98211112161812</v>
      </c>
      <c r="H74" s="8">
        <f t="shared" si="7"/>
        <v>-0.9726681188658628</v>
      </c>
    </row>
    <row r="75" spans="1:8" x14ac:dyDescent="0.3">
      <c r="A75">
        <v>900</v>
      </c>
      <c r="B75" t="s">
        <v>158</v>
      </c>
      <c r="C75" s="4">
        <v>21</v>
      </c>
      <c r="D75" s="4">
        <f t="shared" si="4"/>
        <v>3.1814807520414497E-2</v>
      </c>
      <c r="E75" s="4">
        <v>0</v>
      </c>
      <c r="F75" s="4">
        <f t="shared" si="5"/>
        <v>0</v>
      </c>
      <c r="G75" s="11">
        <f t="shared" si="6"/>
        <v>-3.1814807520414497E-2</v>
      </c>
      <c r="H75" s="8">
        <f t="shared" si="7"/>
        <v>-1</v>
      </c>
    </row>
    <row r="76" spans="1:8" x14ac:dyDescent="0.3">
      <c r="A76" s="1">
        <v>2700</v>
      </c>
      <c r="B76" s="1" t="s">
        <v>94</v>
      </c>
      <c r="C76" s="5">
        <f>SUM(C70:C75)</f>
        <v>951879</v>
      </c>
      <c r="D76" s="5">
        <f t="shared" si="4"/>
        <v>1442.0879603678397</v>
      </c>
      <c r="E76" s="5">
        <f>SUM(E70:E75)</f>
        <v>744725</v>
      </c>
      <c r="F76" s="5">
        <f t="shared" si="5"/>
        <v>1138.3751146438397</v>
      </c>
      <c r="G76" s="15">
        <f t="shared" si="6"/>
        <v>-303.71284572400009</v>
      </c>
      <c r="H76" s="14">
        <f t="shared" si="7"/>
        <v>-0.21060632504450749</v>
      </c>
    </row>
    <row r="77" spans="1:8" x14ac:dyDescent="0.3">
      <c r="B77" s="1"/>
      <c r="C77" s="5"/>
      <c r="D77" s="4"/>
      <c r="E77" s="5"/>
      <c r="F77" s="4"/>
      <c r="G77" s="11"/>
      <c r="H77" s="8"/>
    </row>
    <row r="78" spans="1:8" x14ac:dyDescent="0.3">
      <c r="A78" s="1">
        <v>4100</v>
      </c>
      <c r="B78" s="1" t="s">
        <v>183</v>
      </c>
      <c r="C78" s="5"/>
      <c r="D78" s="4"/>
      <c r="E78" s="5"/>
      <c r="F78" s="4"/>
      <c r="G78" s="11"/>
      <c r="H78" s="8"/>
    </row>
    <row r="79" spans="1:8" x14ac:dyDescent="0.3">
      <c r="A79">
        <v>700</v>
      </c>
      <c r="B79" s="2" t="s">
        <v>95</v>
      </c>
      <c r="C79" s="28">
        <v>0</v>
      </c>
      <c r="D79" s="4">
        <f t="shared" si="4"/>
        <v>0</v>
      </c>
      <c r="E79" s="28">
        <v>20000</v>
      </c>
      <c r="F79" s="4">
        <f t="shared" si="5"/>
        <v>30.571690614490979</v>
      </c>
      <c r="G79" s="11">
        <f t="shared" si="6"/>
        <v>30.571690614490979</v>
      </c>
      <c r="H79" s="8" t="e">
        <f t="shared" si="7"/>
        <v>#DIV/0!</v>
      </c>
    </row>
    <row r="80" spans="1:8" x14ac:dyDescent="0.3">
      <c r="A80" s="1">
        <v>4100</v>
      </c>
      <c r="B80" s="1" t="s">
        <v>184</v>
      </c>
      <c r="C80" s="5">
        <f>SUM(C79)</f>
        <v>0</v>
      </c>
      <c r="D80" s="5">
        <f t="shared" si="4"/>
        <v>0</v>
      </c>
      <c r="E80" s="5">
        <f>SUM(E79)</f>
        <v>20000</v>
      </c>
      <c r="F80" s="5">
        <f t="shared" si="5"/>
        <v>30.571690614490979</v>
      </c>
      <c r="G80" s="15">
        <f t="shared" si="6"/>
        <v>30.571690614490979</v>
      </c>
      <c r="H80" s="14" t="e">
        <f t="shared" si="7"/>
        <v>#DIV/0!</v>
      </c>
    </row>
    <row r="81" spans="1:8" x14ac:dyDescent="0.3">
      <c r="B81" s="1"/>
      <c r="C81" s="5"/>
      <c r="D81" s="4"/>
      <c r="E81" s="5"/>
      <c r="F81" s="4"/>
      <c r="G81" s="11"/>
      <c r="H81" s="8"/>
    </row>
    <row r="82" spans="1:8" x14ac:dyDescent="0.3">
      <c r="A82" s="1">
        <v>4500</v>
      </c>
      <c r="B82" s="1" t="s">
        <v>175</v>
      </c>
      <c r="C82" s="5"/>
      <c r="D82" s="4"/>
      <c r="E82" s="5"/>
      <c r="F82" s="4"/>
      <c r="G82" s="11"/>
      <c r="H82" s="8"/>
    </row>
    <row r="83" spans="1:8" x14ac:dyDescent="0.3">
      <c r="A83">
        <v>700</v>
      </c>
      <c r="B83" s="2" t="s">
        <v>95</v>
      </c>
      <c r="C83" s="28">
        <v>0</v>
      </c>
      <c r="D83" s="4">
        <f t="shared" si="4"/>
        <v>0</v>
      </c>
      <c r="E83" s="28">
        <v>20000</v>
      </c>
      <c r="F83" s="4">
        <f t="shared" si="5"/>
        <v>30.571690614490979</v>
      </c>
      <c r="G83" s="11">
        <f t="shared" si="6"/>
        <v>30.571690614490979</v>
      </c>
      <c r="H83" s="8" t="e">
        <f t="shared" si="7"/>
        <v>#DIV/0!</v>
      </c>
    </row>
    <row r="84" spans="1:8" x14ac:dyDescent="0.3">
      <c r="A84" s="1">
        <v>4500</v>
      </c>
      <c r="B84" s="1" t="s">
        <v>176</v>
      </c>
      <c r="C84" s="5">
        <f>SUM(C83)</f>
        <v>0</v>
      </c>
      <c r="D84" s="5">
        <f t="shared" si="4"/>
        <v>0</v>
      </c>
      <c r="E84" s="5">
        <f>SUM(E83)</f>
        <v>20000</v>
      </c>
      <c r="F84" s="5">
        <f t="shared" si="5"/>
        <v>30.571690614490979</v>
      </c>
      <c r="G84" s="15">
        <f t="shared" si="6"/>
        <v>30.571690614490979</v>
      </c>
      <c r="H84" s="14" t="e">
        <f t="shared" si="7"/>
        <v>#DIV/0!</v>
      </c>
    </row>
    <row r="85" spans="1:8" x14ac:dyDescent="0.3">
      <c r="B85" s="1"/>
      <c r="C85" s="5"/>
      <c r="D85" s="4"/>
      <c r="E85" s="5"/>
      <c r="F85" s="4"/>
      <c r="G85" s="11"/>
      <c r="H85" s="8"/>
    </row>
    <row r="86" spans="1:8" x14ac:dyDescent="0.3">
      <c r="B86" s="1" t="s">
        <v>97</v>
      </c>
      <c r="C86" s="4"/>
      <c r="D86" s="4"/>
      <c r="E86" s="4"/>
      <c r="F86" s="4"/>
      <c r="G86" s="11"/>
      <c r="H86" s="8"/>
    </row>
    <row r="87" spans="1:8" x14ac:dyDescent="0.3">
      <c r="A87">
        <v>910</v>
      </c>
      <c r="B87" t="s">
        <v>99</v>
      </c>
      <c r="C87" s="4">
        <v>558843</v>
      </c>
      <c r="D87" s="4">
        <f t="shared" si="4"/>
        <v>846.64202281576195</v>
      </c>
      <c r="E87" s="4">
        <v>667755</v>
      </c>
      <c r="F87" s="4">
        <f t="shared" si="5"/>
        <v>1020.7199633139712</v>
      </c>
      <c r="G87" s="11">
        <f t="shared" si="6"/>
        <v>174.07794049820927</v>
      </c>
      <c r="H87" s="8">
        <f t="shared" si="7"/>
        <v>0.20560985139771457</v>
      </c>
    </row>
    <row r="88" spans="1:8" x14ac:dyDescent="0.3">
      <c r="B88" s="1" t="s">
        <v>98</v>
      </c>
      <c r="C88" s="5">
        <f>SUM(C87:C87)</f>
        <v>558843</v>
      </c>
      <c r="D88" s="5">
        <f t="shared" si="4"/>
        <v>846.64202281576195</v>
      </c>
      <c r="E88" s="5">
        <f>SUM(E87:E87)</f>
        <v>667755</v>
      </c>
      <c r="F88" s="5">
        <f t="shared" si="5"/>
        <v>1020.7199633139712</v>
      </c>
      <c r="G88" s="15">
        <f t="shared" si="6"/>
        <v>174.07794049820927</v>
      </c>
      <c r="H88" s="14">
        <f t="shared" si="7"/>
        <v>0.20560985139771457</v>
      </c>
    </row>
    <row r="89" spans="1:8" x14ac:dyDescent="0.3">
      <c r="B89" s="1"/>
      <c r="C89" s="5"/>
      <c r="D89" s="4"/>
      <c r="E89" s="5"/>
      <c r="F89" s="4"/>
      <c r="G89" s="11"/>
      <c r="H89" s="8"/>
    </row>
    <row r="90" spans="1:8" x14ac:dyDescent="0.3">
      <c r="A90">
        <v>8000</v>
      </c>
      <c r="B90" s="1" t="s">
        <v>102</v>
      </c>
      <c r="C90" s="5">
        <v>2490582</v>
      </c>
      <c r="D90" s="5">
        <f t="shared" si="4"/>
        <v>3773.2089020861422</v>
      </c>
      <c r="E90" s="5">
        <v>925864</v>
      </c>
      <c r="F90" s="5">
        <f t="shared" si="5"/>
        <v>1415.2613879547539</v>
      </c>
      <c r="G90" s="15">
        <f t="shared" si="6"/>
        <v>-2357.9475141313883</v>
      </c>
      <c r="H90" s="14">
        <f t="shared" si="7"/>
        <v>-0.62491835870198431</v>
      </c>
    </row>
    <row r="91" spans="1:8" x14ac:dyDescent="0.3">
      <c r="B91" s="1"/>
      <c r="C91" s="5"/>
      <c r="D91" s="4">
        <f t="shared" si="4"/>
        <v>0</v>
      </c>
      <c r="E91" s="5"/>
      <c r="F91" s="4"/>
      <c r="G91" s="11"/>
      <c r="H91" s="8"/>
    </row>
    <row r="92" spans="1:8" x14ac:dyDescent="0.3">
      <c r="B92" s="1" t="s">
        <v>106</v>
      </c>
      <c r="C92" s="5">
        <v>10945843</v>
      </c>
      <c r="D92" s="5">
        <f t="shared" si="4"/>
        <v>16582.851818746494</v>
      </c>
      <c r="E92" s="5">
        <v>10650559</v>
      </c>
      <c r="F92" s="5">
        <f t="shared" si="5"/>
        <v>16280.279730969121</v>
      </c>
      <c r="G92" s="15">
        <f t="shared" si="6"/>
        <v>-302.57208777737287</v>
      </c>
      <c r="H92" s="14">
        <f t="shared" si="7"/>
        <v>-1.8246082826074751E-2</v>
      </c>
    </row>
    <row r="93" spans="1:8" x14ac:dyDescent="0.3">
      <c r="D93" s="4"/>
      <c r="F93" s="4"/>
      <c r="G93" s="11"/>
      <c r="H93" s="8"/>
    </row>
    <row r="94" spans="1:8" x14ac:dyDescent="0.3">
      <c r="A94" s="91" t="s">
        <v>223</v>
      </c>
      <c r="B94" s="91"/>
      <c r="C94" s="91"/>
      <c r="D94" s="91"/>
      <c r="E94" s="91"/>
      <c r="F94" s="91"/>
      <c r="G94" s="91"/>
      <c r="H94" s="91"/>
    </row>
    <row r="95" spans="1:8" x14ac:dyDescent="0.3">
      <c r="A95">
        <v>100</v>
      </c>
      <c r="B95" t="s">
        <v>226</v>
      </c>
      <c r="C95" s="4">
        <v>232159</v>
      </c>
      <c r="D95" s="4">
        <f t="shared" si="4"/>
        <v>351.71875710151949</v>
      </c>
      <c r="E95" s="4">
        <v>232159</v>
      </c>
      <c r="F95" s="4">
        <f t="shared" si="5"/>
        <v>354.87465606848059</v>
      </c>
      <c r="G95" s="11">
        <f t="shared" si="6"/>
        <v>3.1558989669611037</v>
      </c>
      <c r="H95" s="8">
        <f t="shared" si="7"/>
        <v>8.9727911953532535E-3</v>
      </c>
    </row>
    <row r="96" spans="1:8" x14ac:dyDescent="0.3">
      <c r="A96" s="1">
        <v>3000</v>
      </c>
      <c r="B96" s="1" t="s">
        <v>46</v>
      </c>
      <c r="C96" s="15">
        <f>C95</f>
        <v>232159</v>
      </c>
      <c r="D96" s="5">
        <f t="shared" si="4"/>
        <v>351.71875710151949</v>
      </c>
      <c r="E96" s="5">
        <f>E95</f>
        <v>232159</v>
      </c>
      <c r="F96" s="5">
        <f t="shared" si="5"/>
        <v>354.87465606848059</v>
      </c>
      <c r="G96" s="5">
        <f t="shared" si="6"/>
        <v>3.1558989669611037</v>
      </c>
      <c r="H96" s="14">
        <f t="shared" si="7"/>
        <v>8.9727911953532535E-3</v>
      </c>
    </row>
    <row r="97" spans="1:8" x14ac:dyDescent="0.3">
      <c r="B97" s="1" t="s">
        <v>106</v>
      </c>
      <c r="C97" s="15">
        <f>C96</f>
        <v>232159</v>
      </c>
      <c r="D97" s="5">
        <f t="shared" si="4"/>
        <v>351.71875710151949</v>
      </c>
      <c r="E97" s="15">
        <f>E96</f>
        <v>232159</v>
      </c>
      <c r="F97" s="5">
        <f t="shared" si="5"/>
        <v>354.87465606848059</v>
      </c>
      <c r="G97" s="15">
        <f t="shared" si="6"/>
        <v>3.1558989669611037</v>
      </c>
      <c r="H97" s="14">
        <f t="shared" si="7"/>
        <v>8.9727911953532535E-3</v>
      </c>
    </row>
    <row r="98" spans="1:8" x14ac:dyDescent="0.3">
      <c r="D98" s="4"/>
      <c r="F98" s="4"/>
      <c r="G98" s="11"/>
      <c r="H98" s="8"/>
    </row>
    <row r="99" spans="1:8" x14ac:dyDescent="0.3">
      <c r="A99" s="91" t="s">
        <v>155</v>
      </c>
      <c r="B99" s="91"/>
      <c r="C99" s="91"/>
      <c r="D99" s="91"/>
      <c r="E99" s="91"/>
      <c r="F99" s="91"/>
      <c r="G99" s="91"/>
      <c r="H99" s="91"/>
    </row>
    <row r="100" spans="1:8" x14ac:dyDescent="0.3">
      <c r="A100">
        <v>600</v>
      </c>
      <c r="B100" t="s">
        <v>554</v>
      </c>
      <c r="C100" s="4">
        <v>1142954</v>
      </c>
      <c r="D100" s="4">
        <f t="shared" si="4"/>
        <v>1731.5648340327539</v>
      </c>
      <c r="E100" s="4">
        <v>109694</v>
      </c>
      <c r="F100" s="4">
        <f t="shared" si="5"/>
        <v>167.67655151329868</v>
      </c>
      <c r="G100" s="11">
        <f t="shared" si="6"/>
        <v>-1563.8882825194553</v>
      </c>
      <c r="H100" s="8">
        <f t="shared" si="7"/>
        <v>-0.90316472810158321</v>
      </c>
    </row>
    <row r="101" spans="1:8" x14ac:dyDescent="0.3">
      <c r="A101" s="1"/>
      <c r="B101" s="1" t="s">
        <v>106</v>
      </c>
      <c r="C101" s="15">
        <f>C100</f>
        <v>1142954</v>
      </c>
      <c r="D101" s="5">
        <f t="shared" si="4"/>
        <v>1731.5648340327539</v>
      </c>
      <c r="E101" s="15">
        <f>E100</f>
        <v>109694</v>
      </c>
      <c r="F101" s="5">
        <f t="shared" si="5"/>
        <v>167.67655151329868</v>
      </c>
      <c r="G101" s="15">
        <f t="shared" si="6"/>
        <v>-1563.8882825194553</v>
      </c>
      <c r="H101" s="14">
        <f t="shared" si="7"/>
        <v>-0.90316472810158321</v>
      </c>
    </row>
    <row r="102" spans="1:8" x14ac:dyDescent="0.3">
      <c r="D102" s="4"/>
      <c r="F102" s="4"/>
      <c r="G102" s="11"/>
      <c r="H102" s="8"/>
    </row>
    <row r="103" spans="1:8" x14ac:dyDescent="0.3">
      <c r="A103" s="91" t="s">
        <v>555</v>
      </c>
      <c r="B103" s="91"/>
      <c r="C103" s="91"/>
      <c r="D103" s="91"/>
      <c r="E103" s="91"/>
      <c r="F103" s="91"/>
      <c r="G103" s="91"/>
      <c r="H103" s="91"/>
    </row>
    <row r="104" spans="1:8" x14ac:dyDescent="0.3">
      <c r="A104">
        <v>100</v>
      </c>
      <c r="B104" t="s">
        <v>226</v>
      </c>
      <c r="C104" s="4">
        <v>332584</v>
      </c>
      <c r="D104" s="4">
        <f t="shared" si="4"/>
        <v>503.86171163664454</v>
      </c>
      <c r="E104" s="4">
        <v>163615</v>
      </c>
      <c r="F104" s="4">
        <f t="shared" si="5"/>
        <v>250.09935799449707</v>
      </c>
      <c r="G104" s="11">
        <f t="shared" si="6"/>
        <v>-253.76235364214747</v>
      </c>
      <c r="H104" s="8">
        <f t="shared" si="7"/>
        <v>-0.50363492160949508</v>
      </c>
    </row>
    <row r="105" spans="1:8" x14ac:dyDescent="0.3">
      <c r="A105">
        <v>200</v>
      </c>
      <c r="B105" t="s">
        <v>115</v>
      </c>
      <c r="C105" s="4">
        <v>26960</v>
      </c>
      <c r="D105" s="4">
        <f>C105/$J$1</f>
        <v>40.844152892874995</v>
      </c>
      <c r="E105" s="4">
        <v>26960</v>
      </c>
      <c r="F105" s="4">
        <f t="shared" si="5"/>
        <v>41.210638948333838</v>
      </c>
      <c r="G105" s="11">
        <f t="shared" si="6"/>
        <v>0.36648605545884294</v>
      </c>
      <c r="H105" s="8">
        <f t="shared" si="7"/>
        <v>8.9727911953530592E-3</v>
      </c>
    </row>
    <row r="106" spans="1:8" x14ac:dyDescent="0.3">
      <c r="A106">
        <v>300</v>
      </c>
      <c r="B106" t="s">
        <v>332</v>
      </c>
      <c r="C106" s="4">
        <v>12322</v>
      </c>
      <c r="D106" s="4">
        <f t="shared" si="4"/>
        <v>18.667717060311784</v>
      </c>
      <c r="E106" s="4">
        <v>0</v>
      </c>
      <c r="F106" s="4">
        <f t="shared" si="5"/>
        <v>0</v>
      </c>
      <c r="G106" s="11">
        <f t="shared" si="6"/>
        <v>-18.667717060311784</v>
      </c>
      <c r="H106" s="8">
        <f t="shared" si="7"/>
        <v>-1</v>
      </c>
    </row>
    <row r="107" spans="1:8" x14ac:dyDescent="0.3">
      <c r="A107">
        <v>600</v>
      </c>
      <c r="B107" t="s">
        <v>155</v>
      </c>
      <c r="C107" s="4">
        <v>342</v>
      </c>
      <c r="D107" s="4">
        <f t="shared" si="4"/>
        <v>0.51812686533246466</v>
      </c>
      <c r="E107" s="4">
        <v>0</v>
      </c>
      <c r="F107" s="4">
        <f t="shared" si="5"/>
        <v>0</v>
      </c>
      <c r="G107" s="11">
        <f t="shared" si="6"/>
        <v>-0.51812686533246466</v>
      </c>
      <c r="H107" s="8">
        <f t="shared" si="7"/>
        <v>-1</v>
      </c>
    </row>
    <row r="108" spans="1:8" x14ac:dyDescent="0.3">
      <c r="A108">
        <v>3100</v>
      </c>
      <c r="B108" t="s">
        <v>487</v>
      </c>
      <c r="C108" s="4">
        <v>826</v>
      </c>
      <c r="D108" s="4">
        <f t="shared" si="4"/>
        <v>1.2513824291363036</v>
      </c>
      <c r="E108" s="4">
        <v>0</v>
      </c>
      <c r="F108" s="4">
        <f t="shared" si="5"/>
        <v>0</v>
      </c>
      <c r="G108" s="11">
        <f t="shared" si="6"/>
        <v>-1.2513824291363036</v>
      </c>
      <c r="H108" s="8">
        <f t="shared" si="7"/>
        <v>-1</v>
      </c>
    </row>
    <row r="109" spans="1:8" x14ac:dyDescent="0.3">
      <c r="B109" s="1" t="s">
        <v>106</v>
      </c>
      <c r="C109" s="15">
        <f>SUM(C104:C108)</f>
        <v>373034</v>
      </c>
      <c r="D109" s="5">
        <f t="shared" si="4"/>
        <v>565.14309088430014</v>
      </c>
      <c r="E109" s="15">
        <f>SUM(E104:E108)</f>
        <v>190575</v>
      </c>
      <c r="F109" s="5">
        <f t="shared" si="5"/>
        <v>291.30999694283094</v>
      </c>
      <c r="G109" s="15">
        <f t="shared" si="6"/>
        <v>-273.8330939414692</v>
      </c>
      <c r="H109" s="14">
        <f t="shared" si="7"/>
        <v>-0.48453763013008355</v>
      </c>
    </row>
    <row r="110" spans="1:8" x14ac:dyDescent="0.3">
      <c r="D110" s="4"/>
      <c r="F110" s="4"/>
      <c r="G110" s="11"/>
      <c r="H110" s="8"/>
    </row>
    <row r="111" spans="1:8" x14ac:dyDescent="0.3">
      <c r="A111" s="91" t="s">
        <v>271</v>
      </c>
      <c r="B111" s="91"/>
      <c r="C111" s="91"/>
      <c r="D111" s="91"/>
      <c r="E111" s="91"/>
      <c r="F111" s="91"/>
      <c r="G111" s="91"/>
      <c r="H111" s="91"/>
    </row>
    <row r="112" spans="1:8" x14ac:dyDescent="0.3">
      <c r="A112">
        <v>200</v>
      </c>
      <c r="B112" t="s">
        <v>115</v>
      </c>
      <c r="C112" s="4">
        <v>1298955</v>
      </c>
      <c r="D112" s="4">
        <f t="shared" si="4"/>
        <v>1967.9049191752388</v>
      </c>
      <c r="E112" s="4">
        <v>1342825</v>
      </c>
      <c r="F112" s="4">
        <f t="shared" si="5"/>
        <v>2052.6215224701923</v>
      </c>
      <c r="G112" s="11">
        <f t="shared" si="6"/>
        <v>84.716603294953529</v>
      </c>
      <c r="H112" s="8">
        <f t="shared" si="7"/>
        <v>4.3049134371013612E-2</v>
      </c>
    </row>
    <row r="113" spans="1:8" x14ac:dyDescent="0.3">
      <c r="A113">
        <v>2700</v>
      </c>
      <c r="B113" t="s">
        <v>157</v>
      </c>
      <c r="C113" s="4">
        <v>39375</v>
      </c>
      <c r="D113" s="4">
        <f t="shared" si="4"/>
        <v>59.652764100777183</v>
      </c>
      <c r="E113" s="4">
        <v>43350</v>
      </c>
      <c r="F113" s="4">
        <f t="shared" si="5"/>
        <v>66.264139406909194</v>
      </c>
      <c r="G113" s="11">
        <f t="shared" si="6"/>
        <v>6.6113753061320111</v>
      </c>
      <c r="H113" s="8">
        <f t="shared" si="7"/>
        <v>0.11083099678269351</v>
      </c>
    </row>
    <row r="114" spans="1:8" x14ac:dyDescent="0.3">
      <c r="B114" s="1" t="s">
        <v>222</v>
      </c>
      <c r="C114" s="5">
        <v>1338330</v>
      </c>
      <c r="D114" s="5">
        <f t="shared" si="4"/>
        <v>2027.557683276016</v>
      </c>
      <c r="E114" s="5">
        <v>1386175</v>
      </c>
      <c r="F114" s="5">
        <f t="shared" si="5"/>
        <v>2118.8856618771015</v>
      </c>
      <c r="G114" s="15">
        <f t="shared" si="6"/>
        <v>91.327978601085533</v>
      </c>
      <c r="H114" s="14">
        <f t="shared" si="7"/>
        <v>4.5043344194046708E-2</v>
      </c>
    </row>
    <row r="115" spans="1:8" x14ac:dyDescent="0.3">
      <c r="D115" s="4"/>
      <c r="F115" s="4"/>
      <c r="G115" s="11"/>
      <c r="H115" s="8"/>
    </row>
    <row r="116" spans="1:8" x14ac:dyDescent="0.3">
      <c r="A116" s="91" t="s">
        <v>438</v>
      </c>
      <c r="B116" s="91"/>
      <c r="C116" s="91"/>
      <c r="D116" s="91"/>
      <c r="E116" s="91"/>
      <c r="F116" s="91"/>
      <c r="G116" s="91"/>
      <c r="H116" s="91"/>
    </row>
    <row r="117" spans="1:8" x14ac:dyDescent="0.3">
      <c r="A117">
        <v>100</v>
      </c>
      <c r="B117" t="s">
        <v>226</v>
      </c>
      <c r="C117" s="4">
        <v>390078</v>
      </c>
      <c r="D117" s="4">
        <f t="shared" si="4"/>
        <v>590.9645946642022</v>
      </c>
      <c r="E117" s="4">
        <v>0</v>
      </c>
      <c r="F117" s="4">
        <f t="shared" si="5"/>
        <v>0</v>
      </c>
      <c r="G117" s="11">
        <f t="shared" si="6"/>
        <v>-590.9645946642022</v>
      </c>
      <c r="H117" s="8">
        <f t="shared" si="7"/>
        <v>-1</v>
      </c>
    </row>
    <row r="118" spans="1:8" x14ac:dyDescent="0.3">
      <c r="A118">
        <v>200</v>
      </c>
      <c r="B118" t="s">
        <v>271</v>
      </c>
      <c r="C118" s="4">
        <v>220032</v>
      </c>
      <c r="D118" s="4">
        <f t="shared" ref="D118:D145" si="8">C118/$J$1</f>
        <v>333.3464632538973</v>
      </c>
      <c r="E118" s="4">
        <v>0</v>
      </c>
      <c r="F118" s="4">
        <f t="shared" ref="F118:F145" si="9">E118/$J$2</f>
        <v>0</v>
      </c>
      <c r="G118" s="11">
        <f t="shared" ref="G118:G145" si="10">F118-D118</f>
        <v>-333.3464632538973</v>
      </c>
      <c r="H118" s="8">
        <f t="shared" ref="H118:H145" si="11">G118/D118</f>
        <v>-1</v>
      </c>
    </row>
    <row r="119" spans="1:8" x14ac:dyDescent="0.3">
      <c r="A119">
        <v>300</v>
      </c>
      <c r="B119" t="s">
        <v>332</v>
      </c>
      <c r="C119" s="4">
        <v>10212</v>
      </c>
      <c r="D119" s="4">
        <f t="shared" si="8"/>
        <v>15.471086399927279</v>
      </c>
      <c r="E119" s="4">
        <v>0</v>
      </c>
      <c r="F119" s="4">
        <f t="shared" si="9"/>
        <v>0</v>
      </c>
      <c r="G119" s="11">
        <f t="shared" si="10"/>
        <v>-15.471086399927279</v>
      </c>
      <c r="H119" s="8">
        <f t="shared" si="11"/>
        <v>-1</v>
      </c>
    </row>
    <row r="120" spans="1:8" x14ac:dyDescent="0.3">
      <c r="A120">
        <v>600</v>
      </c>
      <c r="B120" t="s">
        <v>155</v>
      </c>
      <c r="C120" s="4">
        <v>60164</v>
      </c>
      <c r="D120" s="4">
        <f t="shared" si="8"/>
        <v>91.147908555153236</v>
      </c>
      <c r="E120" s="4">
        <v>0</v>
      </c>
      <c r="F120" s="4">
        <f t="shared" si="9"/>
        <v>0</v>
      </c>
      <c r="G120" s="11">
        <f t="shared" si="10"/>
        <v>-91.147908555153236</v>
      </c>
      <c r="H120" s="8">
        <f t="shared" si="11"/>
        <v>-1</v>
      </c>
    </row>
    <row r="121" spans="1:8" x14ac:dyDescent="0.3">
      <c r="A121">
        <v>2100</v>
      </c>
      <c r="B121" t="s">
        <v>81</v>
      </c>
      <c r="C121" s="4">
        <v>314134</v>
      </c>
      <c r="D121" s="4">
        <f t="shared" si="8"/>
        <v>475.91013074370898</v>
      </c>
      <c r="E121" s="4">
        <v>0</v>
      </c>
      <c r="F121" s="4">
        <f t="shared" si="9"/>
        <v>0</v>
      </c>
      <c r="G121" s="11">
        <f t="shared" si="10"/>
        <v>-475.91013074370898</v>
      </c>
      <c r="H121" s="8">
        <f t="shared" si="11"/>
        <v>-1</v>
      </c>
    </row>
    <row r="122" spans="1:8" x14ac:dyDescent="0.3">
      <c r="A122">
        <v>3100</v>
      </c>
      <c r="B122" t="s">
        <v>311</v>
      </c>
      <c r="C122" s="4">
        <v>23218</v>
      </c>
      <c r="D122" s="4">
        <f t="shared" si="8"/>
        <v>35.175057190903992</v>
      </c>
      <c r="E122" s="4">
        <v>0</v>
      </c>
      <c r="F122" s="4">
        <f t="shared" si="9"/>
        <v>0</v>
      </c>
      <c r="G122" s="11">
        <f t="shared" si="10"/>
        <v>-35.175057190903992</v>
      </c>
      <c r="H122" s="8">
        <f t="shared" si="11"/>
        <v>-1</v>
      </c>
    </row>
    <row r="123" spans="1:8" x14ac:dyDescent="0.3">
      <c r="B123" s="1" t="s">
        <v>222</v>
      </c>
      <c r="C123" s="15">
        <f>SUM(C117:C122)</f>
        <v>1017838</v>
      </c>
      <c r="D123" s="5">
        <f t="shared" si="8"/>
        <v>1542.0152408077929</v>
      </c>
      <c r="E123" s="5">
        <v>0</v>
      </c>
      <c r="F123" s="5">
        <f t="shared" si="9"/>
        <v>0</v>
      </c>
      <c r="G123" s="15">
        <f t="shared" si="10"/>
        <v>-1542.0152408077929</v>
      </c>
      <c r="H123" s="14">
        <f t="shared" si="11"/>
        <v>-1</v>
      </c>
    </row>
    <row r="124" spans="1:8" x14ac:dyDescent="0.3">
      <c r="D124" s="4"/>
      <c r="F124" s="4"/>
      <c r="G124" s="11"/>
      <c r="H124" s="8"/>
    </row>
    <row r="125" spans="1:8" x14ac:dyDescent="0.3">
      <c r="A125" s="91" t="s">
        <v>556</v>
      </c>
      <c r="B125" s="91"/>
      <c r="C125" s="91"/>
      <c r="D125" s="91"/>
      <c r="E125" s="91"/>
      <c r="F125" s="91"/>
      <c r="G125" s="91"/>
      <c r="H125" s="91"/>
    </row>
    <row r="126" spans="1:8" x14ac:dyDescent="0.3">
      <c r="A126">
        <v>3100</v>
      </c>
      <c r="B126" t="s">
        <v>561</v>
      </c>
      <c r="C126" s="4">
        <v>323724</v>
      </c>
      <c r="D126" s="4">
        <f t="shared" si="8"/>
        <v>490.43889284469827</v>
      </c>
      <c r="E126" s="4">
        <v>347475</v>
      </c>
      <c r="F126" s="4">
        <f t="shared" si="9"/>
        <v>531.14490981351264</v>
      </c>
      <c r="G126" s="11">
        <f t="shared" si="10"/>
        <v>40.706016968814367</v>
      </c>
      <c r="H126" s="8">
        <f t="shared" si="11"/>
        <v>8.2999161695164095E-2</v>
      </c>
    </row>
    <row r="127" spans="1:8" x14ac:dyDescent="0.3">
      <c r="A127" s="1"/>
      <c r="B127" s="1" t="s">
        <v>222</v>
      </c>
      <c r="C127" s="15">
        <f>C126</f>
        <v>323724</v>
      </c>
      <c r="D127" s="5">
        <f t="shared" si="8"/>
        <v>490.43889284469827</v>
      </c>
      <c r="E127" s="15">
        <f>E126</f>
        <v>347475</v>
      </c>
      <c r="F127" s="5">
        <f t="shared" si="9"/>
        <v>531.14490981351264</v>
      </c>
      <c r="G127" s="15">
        <f t="shared" si="10"/>
        <v>40.706016968814367</v>
      </c>
      <c r="H127" s="14">
        <f t="shared" si="11"/>
        <v>8.2999161695164095E-2</v>
      </c>
    </row>
    <row r="128" spans="1:8" x14ac:dyDescent="0.3">
      <c r="D128" s="4"/>
      <c r="F128" s="4"/>
      <c r="G128" s="11"/>
      <c r="H128" s="8"/>
    </row>
    <row r="129" spans="1:8" x14ac:dyDescent="0.3">
      <c r="A129" s="91" t="s">
        <v>373</v>
      </c>
      <c r="B129" s="91"/>
      <c r="C129" s="91"/>
      <c r="D129" s="91"/>
      <c r="E129" s="91"/>
      <c r="F129" s="91"/>
      <c r="G129" s="91"/>
      <c r="H129" s="91"/>
    </row>
    <row r="130" spans="1:8" x14ac:dyDescent="0.3">
      <c r="A130">
        <v>1000</v>
      </c>
      <c r="B130" t="s">
        <v>59</v>
      </c>
      <c r="C130" s="4">
        <v>0</v>
      </c>
      <c r="D130" s="4">
        <f t="shared" si="8"/>
        <v>0</v>
      </c>
      <c r="E130" s="4">
        <v>80000</v>
      </c>
      <c r="F130" s="4">
        <f t="shared" si="9"/>
        <v>122.28676245796392</v>
      </c>
      <c r="G130" s="11">
        <f t="shared" si="10"/>
        <v>122.28676245796392</v>
      </c>
      <c r="H130" s="8" t="e">
        <f t="shared" si="11"/>
        <v>#DIV/0!</v>
      </c>
    </row>
    <row r="131" spans="1:8" x14ac:dyDescent="0.3">
      <c r="A131">
        <v>2500</v>
      </c>
      <c r="B131" t="s">
        <v>89</v>
      </c>
      <c r="C131" s="4">
        <v>25024</v>
      </c>
      <c r="D131" s="4">
        <f t="shared" si="8"/>
        <v>37.911130637659639</v>
      </c>
      <c r="E131" s="4">
        <v>25000</v>
      </c>
      <c r="F131" s="4">
        <f t="shared" si="9"/>
        <v>38.214613268113723</v>
      </c>
      <c r="G131" s="11">
        <f t="shared" si="10"/>
        <v>0.3034826304540843</v>
      </c>
      <c r="H131" s="8">
        <f t="shared" si="11"/>
        <v>8.0051062933115189E-3</v>
      </c>
    </row>
    <row r="132" spans="1:8" x14ac:dyDescent="0.3">
      <c r="A132">
        <v>2600</v>
      </c>
      <c r="B132" t="s">
        <v>273</v>
      </c>
      <c r="C132" s="4">
        <v>12688</v>
      </c>
      <c r="D132" s="4">
        <f t="shared" si="8"/>
        <v>19.222203705667578</v>
      </c>
      <c r="E132" s="4">
        <v>20000</v>
      </c>
      <c r="F132" s="4">
        <f t="shared" si="9"/>
        <v>30.571690614490979</v>
      </c>
      <c r="G132" s="11">
        <f t="shared" si="10"/>
        <v>11.349486908823401</v>
      </c>
      <c r="H132" s="8">
        <f t="shared" si="11"/>
        <v>0.59043630390188073</v>
      </c>
    </row>
    <row r="133" spans="1:8" x14ac:dyDescent="0.3">
      <c r="A133">
        <v>3100</v>
      </c>
      <c r="B133" t="s">
        <v>311</v>
      </c>
      <c r="C133" s="4">
        <v>3717</v>
      </c>
      <c r="D133" s="4">
        <f t="shared" si="8"/>
        <v>5.6312209311133667</v>
      </c>
      <c r="E133" s="4">
        <v>10000</v>
      </c>
      <c r="F133" s="4">
        <f t="shared" si="9"/>
        <v>15.28584530724549</v>
      </c>
      <c r="G133" s="11">
        <f t="shared" si="10"/>
        <v>9.6546243761321229</v>
      </c>
      <c r="H133" s="8">
        <f t="shared" si="11"/>
        <v>1.7144815474720285</v>
      </c>
    </row>
    <row r="134" spans="1:8" x14ac:dyDescent="0.3">
      <c r="A134">
        <v>4100</v>
      </c>
      <c r="B134" t="s">
        <v>183</v>
      </c>
      <c r="C134" s="4">
        <v>0</v>
      </c>
      <c r="D134" s="4">
        <f t="shared" si="8"/>
        <v>0</v>
      </c>
      <c r="E134" s="4">
        <v>50000</v>
      </c>
      <c r="F134" s="4">
        <f t="shared" si="9"/>
        <v>76.429226536227446</v>
      </c>
      <c r="G134" s="11">
        <f t="shared" si="10"/>
        <v>76.429226536227446</v>
      </c>
      <c r="H134" s="8" t="e">
        <f t="shared" si="11"/>
        <v>#DIV/0!</v>
      </c>
    </row>
    <row r="135" spans="1:8" x14ac:dyDescent="0.3">
      <c r="A135">
        <v>4600</v>
      </c>
      <c r="B135" t="s">
        <v>302</v>
      </c>
      <c r="C135" s="4">
        <v>223872</v>
      </c>
      <c r="D135" s="4">
        <f t="shared" si="8"/>
        <v>339.16402805763022</v>
      </c>
      <c r="E135" s="4">
        <v>250000</v>
      </c>
      <c r="F135" s="4">
        <f t="shared" si="9"/>
        <v>382.14613268113726</v>
      </c>
      <c r="G135" s="11">
        <f t="shared" si="10"/>
        <v>42.982104623507041</v>
      </c>
      <c r="H135" s="8">
        <f t="shared" si="11"/>
        <v>0.12672954991619451</v>
      </c>
    </row>
    <row r="136" spans="1:8" x14ac:dyDescent="0.3">
      <c r="A136">
        <v>4500</v>
      </c>
      <c r="B136" t="s">
        <v>175</v>
      </c>
      <c r="C136" s="4">
        <v>197317</v>
      </c>
      <c r="D136" s="4">
        <f t="shared" si="8"/>
        <v>298.93344645264892</v>
      </c>
      <c r="E136" s="4">
        <v>251000</v>
      </c>
      <c r="F136" s="4">
        <f t="shared" si="9"/>
        <v>383.67471721186178</v>
      </c>
      <c r="G136" s="11">
        <f t="shared" si="10"/>
        <v>84.741270759212853</v>
      </c>
      <c r="H136" s="8">
        <f t="shared" si="11"/>
        <v>0.28347871997868218</v>
      </c>
    </row>
    <row r="137" spans="1:8" x14ac:dyDescent="0.3">
      <c r="B137" s="1" t="s">
        <v>222</v>
      </c>
      <c r="C137" s="15">
        <v>1586855</v>
      </c>
      <c r="D137" s="5">
        <f t="shared" si="8"/>
        <v>2404.0707803717787</v>
      </c>
      <c r="E137" s="15">
        <v>1972515</v>
      </c>
      <c r="F137" s="5">
        <f t="shared" si="9"/>
        <v>3015.1559156221338</v>
      </c>
      <c r="G137" s="15">
        <f t="shared" si="10"/>
        <v>611.08513525035505</v>
      </c>
      <c r="H137" s="14">
        <f t="shared" si="11"/>
        <v>0.25418766379076974</v>
      </c>
    </row>
    <row r="138" spans="1:8" x14ac:dyDescent="0.3">
      <c r="D138" s="4"/>
      <c r="F138" s="4"/>
      <c r="G138" s="11"/>
      <c r="H138" s="8"/>
    </row>
    <row r="139" spans="1:8" x14ac:dyDescent="0.3">
      <c r="A139" s="91" t="s">
        <v>562</v>
      </c>
      <c r="B139" s="91"/>
      <c r="C139" s="91"/>
      <c r="D139" s="91"/>
      <c r="E139" s="91"/>
      <c r="F139" s="91"/>
      <c r="G139" s="91"/>
      <c r="H139" s="91"/>
    </row>
    <row r="140" spans="1:8" x14ac:dyDescent="0.3">
      <c r="A140">
        <v>2900</v>
      </c>
      <c r="B140" t="s">
        <v>150</v>
      </c>
      <c r="C140" s="4">
        <v>5000</v>
      </c>
      <c r="D140" s="4">
        <f t="shared" si="8"/>
        <v>7.5749541715272617</v>
      </c>
      <c r="E140" s="4">
        <v>5000</v>
      </c>
      <c r="F140" s="4">
        <f t="shared" si="9"/>
        <v>7.6429226536227448</v>
      </c>
      <c r="G140" s="11">
        <f t="shared" si="10"/>
        <v>6.7968482095483118E-2</v>
      </c>
      <c r="H140" s="8">
        <f t="shared" si="11"/>
        <v>8.9727911953531095E-3</v>
      </c>
    </row>
    <row r="141" spans="1:8" x14ac:dyDescent="0.3">
      <c r="B141" s="1" t="s">
        <v>222</v>
      </c>
      <c r="C141" s="5">
        <v>50000</v>
      </c>
      <c r="D141" s="5">
        <f t="shared" si="8"/>
        <v>75.749541715272613</v>
      </c>
      <c r="E141" s="5">
        <v>50000</v>
      </c>
      <c r="F141" s="5">
        <f t="shared" si="9"/>
        <v>76.429226536227446</v>
      </c>
      <c r="G141" s="15">
        <f t="shared" si="10"/>
        <v>0.67968482095483296</v>
      </c>
      <c r="H141" s="14">
        <f t="shared" si="11"/>
        <v>8.9727911953531338E-3</v>
      </c>
    </row>
    <row r="142" spans="1:8" x14ac:dyDescent="0.3">
      <c r="D142" s="4"/>
      <c r="F142" s="4"/>
      <c r="G142" s="11"/>
      <c r="H142" s="8"/>
    </row>
    <row r="143" spans="1:8" x14ac:dyDescent="0.3">
      <c r="A143" s="91" t="s">
        <v>563</v>
      </c>
      <c r="B143" s="91"/>
      <c r="C143" s="91"/>
      <c r="D143" s="91"/>
      <c r="E143" s="91"/>
      <c r="F143" s="91"/>
      <c r="G143" s="91"/>
      <c r="H143" s="91"/>
    </row>
    <row r="144" spans="1:8" x14ac:dyDescent="0.3">
      <c r="A144">
        <v>2900</v>
      </c>
      <c r="B144" t="s">
        <v>150</v>
      </c>
      <c r="C144" s="4">
        <v>10000</v>
      </c>
      <c r="D144" s="4">
        <f t="shared" si="8"/>
        <v>15.149908343054523</v>
      </c>
      <c r="E144" s="4">
        <v>7448</v>
      </c>
      <c r="F144" s="4">
        <f t="shared" si="9"/>
        <v>11.384897584836441</v>
      </c>
      <c r="G144" s="11">
        <f t="shared" si="10"/>
        <v>-3.7650107582180823</v>
      </c>
      <c r="H144" s="8">
        <f t="shared" si="11"/>
        <v>-0.24851706511770097</v>
      </c>
    </row>
    <row r="145" spans="1:8" x14ac:dyDescent="0.3">
      <c r="A145" s="1"/>
      <c r="B145" s="1" t="s">
        <v>222</v>
      </c>
      <c r="C145" s="5">
        <v>17348</v>
      </c>
      <c r="D145" s="5">
        <f t="shared" si="8"/>
        <v>26.282060993530987</v>
      </c>
      <c r="E145" s="5">
        <f>E144</f>
        <v>7448</v>
      </c>
      <c r="F145" s="5">
        <f t="shared" si="9"/>
        <v>11.384897584836441</v>
      </c>
      <c r="G145" s="15">
        <f t="shared" si="10"/>
        <v>-14.897163408694546</v>
      </c>
      <c r="H145" s="14">
        <f t="shared" si="11"/>
        <v>-0.56681869098322624</v>
      </c>
    </row>
    <row r="146" spans="1:8" x14ac:dyDescent="0.3">
      <c r="D146" s="4"/>
      <c r="F146" s="4"/>
      <c r="G146" s="11"/>
      <c r="H146" s="8"/>
    </row>
    <row r="147" spans="1:8" x14ac:dyDescent="0.3">
      <c r="D147" s="4"/>
      <c r="F147" s="4"/>
      <c r="G147" s="11"/>
      <c r="H147" s="8"/>
    </row>
    <row r="148" spans="1:8" x14ac:dyDescent="0.3">
      <c r="D148" s="4"/>
      <c r="F148" s="4"/>
      <c r="G148" s="11"/>
      <c r="H148" s="8"/>
    </row>
    <row r="149" spans="1:8" x14ac:dyDescent="0.3">
      <c r="D149" s="4"/>
      <c r="F149" s="4"/>
      <c r="G149" s="11"/>
      <c r="H149" s="8"/>
    </row>
    <row r="150" spans="1:8" x14ac:dyDescent="0.3">
      <c r="D150" s="4"/>
      <c r="F150" s="4"/>
      <c r="G150" s="11"/>
      <c r="H150" s="8"/>
    </row>
    <row r="151" spans="1:8" x14ac:dyDescent="0.3">
      <c r="D151" s="4"/>
    </row>
    <row r="152" spans="1:8" x14ac:dyDescent="0.3">
      <c r="D152" s="4"/>
    </row>
    <row r="153" spans="1:8" x14ac:dyDescent="0.3">
      <c r="D153" s="4"/>
    </row>
    <row r="154" spans="1:8" x14ac:dyDescent="0.3">
      <c r="D154" s="4"/>
    </row>
    <row r="155" spans="1:8" x14ac:dyDescent="0.3">
      <c r="D155" s="4"/>
    </row>
    <row r="156" spans="1:8" x14ac:dyDescent="0.3">
      <c r="D156" s="4"/>
    </row>
    <row r="157" spans="1:8" x14ac:dyDescent="0.3">
      <c r="D157" s="4"/>
    </row>
    <row r="158" spans="1:8" x14ac:dyDescent="0.3">
      <c r="D158" s="4"/>
    </row>
    <row r="159" spans="1:8" x14ac:dyDescent="0.3">
      <c r="D159" s="4"/>
    </row>
    <row r="160" spans="1:8" x14ac:dyDescent="0.3">
      <c r="D160" s="4"/>
    </row>
    <row r="161" spans="4:4" x14ac:dyDescent="0.3">
      <c r="D161" s="4"/>
    </row>
    <row r="162" spans="4:4" x14ac:dyDescent="0.3">
      <c r="D162" s="4"/>
    </row>
    <row r="163" spans="4:4" x14ac:dyDescent="0.3">
      <c r="D163" s="4"/>
    </row>
    <row r="164" spans="4:4" x14ac:dyDescent="0.3">
      <c r="D164" s="4"/>
    </row>
  </sheetData>
  <mergeCells count="9">
    <mergeCell ref="A129:H129"/>
    <mergeCell ref="A139:H139"/>
    <mergeCell ref="A143:H143"/>
    <mergeCell ref="A94:H94"/>
    <mergeCell ref="A99:H99"/>
    <mergeCell ref="A103:H103"/>
    <mergeCell ref="A111:H111"/>
    <mergeCell ref="A116:H116"/>
    <mergeCell ref="A125:H1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BEB0E-B25B-40B9-9EF2-96A07776E1A7}">
  <sheetPr>
    <tabColor theme="9" tint="0.59999389629810485"/>
  </sheetPr>
  <dimension ref="A1:L97"/>
  <sheetViews>
    <sheetView topLeftCell="A67" workbookViewId="0">
      <selection activeCell="D91" sqref="D91"/>
    </sheetView>
  </sheetViews>
  <sheetFormatPr defaultRowHeight="14.4" x14ac:dyDescent="0.3"/>
  <cols>
    <col min="1" max="1" width="5" bestFit="1" customWidth="1"/>
    <col min="2" max="2" width="35" bestFit="1" customWidth="1"/>
    <col min="3" max="3" width="16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44140625" bestFit="1" customWidth="1"/>
    <col min="12" max="12" width="10.109375" bestFit="1" customWidth="1"/>
  </cols>
  <sheetData>
    <row r="1" spans="1:12" x14ac:dyDescent="0.3">
      <c r="B1" s="3" t="s">
        <v>41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26</v>
      </c>
      <c r="H1" s="1" t="s">
        <v>27</v>
      </c>
      <c r="J1">
        <v>5153.28</v>
      </c>
      <c r="K1" t="s">
        <v>456</v>
      </c>
      <c r="L1" s="4">
        <v>7850</v>
      </c>
    </row>
    <row r="2" spans="1:12" x14ac:dyDescent="0.3">
      <c r="A2">
        <v>1110</v>
      </c>
      <c r="B2" t="s">
        <v>23</v>
      </c>
      <c r="C2" s="4">
        <v>9348578</v>
      </c>
      <c r="D2" s="4">
        <f>C2/$J$1</f>
        <v>1814.102474540487</v>
      </c>
      <c r="E2" s="4">
        <v>10778434</v>
      </c>
      <c r="F2" s="4">
        <f>E2/$J$2</f>
        <v>2064.0037532793317</v>
      </c>
      <c r="G2" s="11">
        <f>F2-D2</f>
        <v>249.90127873884467</v>
      </c>
      <c r="H2" s="8">
        <f>G2/D2</f>
        <v>0.1377547752930246</v>
      </c>
      <c r="J2">
        <v>5222.1000000000004</v>
      </c>
    </row>
    <row r="3" spans="1:12" x14ac:dyDescent="0.3">
      <c r="A3">
        <v>1120</v>
      </c>
      <c r="B3" t="s">
        <v>28</v>
      </c>
      <c r="C3" s="4">
        <v>10218538</v>
      </c>
      <c r="D3" s="4">
        <f t="shared" ref="D3:D66" si="0">C3/$J$1</f>
        <v>1982.9192281420767</v>
      </c>
      <c r="E3" s="4">
        <v>11230205</v>
      </c>
      <c r="F3" s="4">
        <f t="shared" ref="F3:F66" si="1">E3/$J$2</f>
        <v>2150.515118438942</v>
      </c>
      <c r="G3" s="11">
        <f t="shared" ref="G3:G62" si="2">F3-D3</f>
        <v>167.59589029686526</v>
      </c>
      <c r="H3" s="8">
        <f t="shared" ref="H3:H62" si="3">G3/D3</f>
        <v>8.4519776659736423E-2</v>
      </c>
    </row>
    <row r="4" spans="1:12" x14ac:dyDescent="0.3">
      <c r="A4">
        <v>1192</v>
      </c>
      <c r="B4" t="s">
        <v>32</v>
      </c>
      <c r="C4" s="4">
        <v>1700899</v>
      </c>
      <c r="D4" s="4">
        <f t="shared" si="0"/>
        <v>330.06143659960259</v>
      </c>
      <c r="E4" s="4">
        <v>1974481</v>
      </c>
      <c r="F4" s="4">
        <f t="shared" si="1"/>
        <v>378.10095555427893</v>
      </c>
      <c r="G4" s="11">
        <f t="shared" si="2"/>
        <v>48.039518954676339</v>
      </c>
      <c r="H4" s="8">
        <f t="shared" si="3"/>
        <v>0.14554720311950003</v>
      </c>
    </row>
    <row r="5" spans="1:12" x14ac:dyDescent="0.3">
      <c r="A5">
        <v>1500</v>
      </c>
      <c r="B5" t="s">
        <v>107</v>
      </c>
      <c r="C5" s="4">
        <v>80000</v>
      </c>
      <c r="D5" s="4">
        <f t="shared" si="0"/>
        <v>15.524093392945852</v>
      </c>
      <c r="E5" s="4">
        <v>100000</v>
      </c>
      <c r="F5" s="4">
        <f t="shared" si="1"/>
        <v>19.149384347293232</v>
      </c>
      <c r="G5" s="11">
        <f t="shared" si="2"/>
        <v>3.6252909543473795</v>
      </c>
      <c r="H5" s="8">
        <f t="shared" si="3"/>
        <v>0.2335267421152408</v>
      </c>
    </row>
    <row r="6" spans="1:12" x14ac:dyDescent="0.3">
      <c r="A6">
        <v>1990</v>
      </c>
      <c r="B6" t="s">
        <v>39</v>
      </c>
      <c r="C6" s="4">
        <v>100000</v>
      </c>
      <c r="D6" s="4">
        <f t="shared" si="0"/>
        <v>19.405116741182315</v>
      </c>
      <c r="E6" s="4">
        <v>100000</v>
      </c>
      <c r="F6" s="4">
        <f t="shared" si="1"/>
        <v>19.149384347293232</v>
      </c>
      <c r="G6" s="11">
        <f t="shared" si="2"/>
        <v>-0.2557323938890832</v>
      </c>
      <c r="H6" s="8">
        <f t="shared" si="3"/>
        <v>-1.3178606307807346E-2</v>
      </c>
    </row>
    <row r="7" spans="1:12" x14ac:dyDescent="0.3">
      <c r="B7" s="1" t="s">
        <v>40</v>
      </c>
      <c r="C7" s="5">
        <f>SUM(C2:C6)</f>
        <v>21448015</v>
      </c>
      <c r="D7" s="5">
        <f t="shared" si="0"/>
        <v>4162.0123494162945</v>
      </c>
      <c r="E7" s="5">
        <f>SUM(E2:E6)</f>
        <v>24183120</v>
      </c>
      <c r="F7" s="5">
        <f t="shared" si="1"/>
        <v>4630.9185959671395</v>
      </c>
      <c r="G7" s="15">
        <f t="shared" si="2"/>
        <v>468.90624655084503</v>
      </c>
      <c r="H7" s="14">
        <f t="shared" si="3"/>
        <v>0.11266334820380992</v>
      </c>
    </row>
    <row r="8" spans="1:12" x14ac:dyDescent="0.3">
      <c r="C8" s="4"/>
      <c r="D8" s="4"/>
      <c r="E8" s="4"/>
      <c r="F8" s="4"/>
      <c r="G8" s="11"/>
      <c r="H8" s="8"/>
    </row>
    <row r="9" spans="1:12" x14ac:dyDescent="0.3">
      <c r="B9" s="3" t="s">
        <v>42</v>
      </c>
      <c r="C9" s="4"/>
      <c r="D9" s="4"/>
      <c r="E9" s="4"/>
      <c r="F9" s="4"/>
      <c r="G9" s="11"/>
      <c r="H9" s="8"/>
    </row>
    <row r="10" spans="1:12" x14ac:dyDescent="0.3">
      <c r="A10">
        <v>3110</v>
      </c>
      <c r="B10" t="s">
        <v>43</v>
      </c>
      <c r="C10" s="4">
        <v>28994328</v>
      </c>
      <c r="D10" s="4">
        <f t="shared" si="0"/>
        <v>5626.3831967213118</v>
      </c>
      <c r="E10" s="4">
        <v>26170469</v>
      </c>
      <c r="F10" s="4">
        <f t="shared" si="1"/>
        <v>5011.4836942992279</v>
      </c>
      <c r="G10" s="11">
        <f t="shared" si="2"/>
        <v>-614.89950242208397</v>
      </c>
      <c r="H10" s="8">
        <f t="shared" si="3"/>
        <v>-0.10928859285311515</v>
      </c>
    </row>
    <row r="11" spans="1:12" x14ac:dyDescent="0.3">
      <c r="B11" s="3" t="s">
        <v>46</v>
      </c>
      <c r="C11" s="5">
        <f>SUM(C10:C10)</f>
        <v>28994328</v>
      </c>
      <c r="D11" s="5">
        <f t="shared" si="0"/>
        <v>5626.3831967213118</v>
      </c>
      <c r="E11" s="5">
        <f>SUM(E10:E10)</f>
        <v>26170469</v>
      </c>
      <c r="F11" s="5">
        <f t="shared" si="1"/>
        <v>5011.4836942992279</v>
      </c>
      <c r="G11" s="15">
        <f t="shared" si="2"/>
        <v>-614.89950242208397</v>
      </c>
      <c r="H11" s="14">
        <f t="shared" si="3"/>
        <v>-0.10928859285311515</v>
      </c>
    </row>
    <row r="12" spans="1:12" x14ac:dyDescent="0.3">
      <c r="C12" s="4"/>
      <c r="D12" s="4"/>
      <c r="E12" s="4"/>
      <c r="F12" s="4"/>
      <c r="G12" s="11"/>
      <c r="H12" s="8"/>
    </row>
    <row r="13" spans="1:12" x14ac:dyDescent="0.3">
      <c r="B13" s="3" t="s">
        <v>44</v>
      </c>
      <c r="C13" s="4"/>
      <c r="D13" s="4"/>
      <c r="E13" s="4"/>
      <c r="F13" s="4"/>
      <c r="G13" s="11"/>
      <c r="H13" s="8"/>
    </row>
    <row r="14" spans="1:12" x14ac:dyDescent="0.3">
      <c r="A14">
        <v>4300</v>
      </c>
      <c r="B14" s="16" t="s">
        <v>171</v>
      </c>
      <c r="C14" s="4">
        <v>67000</v>
      </c>
      <c r="D14" s="4">
        <f t="shared" si="0"/>
        <v>13.001428216592151</v>
      </c>
      <c r="E14" s="4">
        <v>72220</v>
      </c>
      <c r="F14" s="4">
        <f t="shared" si="1"/>
        <v>13.829685375615172</v>
      </c>
      <c r="G14" s="11">
        <f t="shared" si="2"/>
        <v>0.82825715902302122</v>
      </c>
      <c r="H14" s="8">
        <f t="shared" si="3"/>
        <v>6.370509033507693E-2</v>
      </c>
    </row>
    <row r="15" spans="1:12" x14ac:dyDescent="0.3">
      <c r="B15" s="3" t="s">
        <v>49</v>
      </c>
      <c r="C15" s="5">
        <f>SUM(C14:C14)</f>
        <v>67000</v>
      </c>
      <c r="D15" s="4">
        <f t="shared" si="0"/>
        <v>13.001428216592151</v>
      </c>
      <c r="E15" s="5">
        <f>SUM(E14:E14)</f>
        <v>72220</v>
      </c>
      <c r="F15" s="4">
        <f t="shared" si="1"/>
        <v>13.829685375615172</v>
      </c>
      <c r="G15" s="11">
        <f t="shared" si="2"/>
        <v>0.82825715902302122</v>
      </c>
      <c r="H15" s="8">
        <f t="shared" si="3"/>
        <v>6.370509033507693E-2</v>
      </c>
    </row>
    <row r="16" spans="1:12" x14ac:dyDescent="0.3">
      <c r="C16" s="4"/>
      <c r="D16" s="4"/>
      <c r="E16" s="4"/>
      <c r="F16" s="4"/>
      <c r="G16" s="11"/>
      <c r="H16" s="8"/>
    </row>
    <row r="17" spans="1:8" x14ac:dyDescent="0.3">
      <c r="B17" s="1" t="s">
        <v>56</v>
      </c>
      <c r="C17" s="4"/>
      <c r="D17" s="4"/>
      <c r="E17" s="4"/>
      <c r="F17" s="4"/>
      <c r="G17" s="11"/>
      <c r="H17" s="8"/>
    </row>
    <row r="18" spans="1:8" x14ac:dyDescent="0.3">
      <c r="B18" s="2" t="s">
        <v>113</v>
      </c>
      <c r="C18" s="4">
        <v>16162754</v>
      </c>
      <c r="D18" s="4">
        <f t="shared" si="0"/>
        <v>3136.4012822901145</v>
      </c>
      <c r="E18" s="4">
        <v>10879832</v>
      </c>
      <c r="F18" s="4">
        <f t="shared" si="1"/>
        <v>2083.4208460198001</v>
      </c>
      <c r="G18" s="11">
        <f t="shared" si="2"/>
        <v>-1052.9804362703144</v>
      </c>
      <c r="H18" s="8">
        <f t="shared" si="3"/>
        <v>-0.33572886295386822</v>
      </c>
    </row>
    <row r="19" spans="1:8" x14ac:dyDescent="0.3">
      <c r="B19" s="1" t="s">
        <v>55</v>
      </c>
      <c r="C19" s="5">
        <f>SUM(C18:C18)</f>
        <v>16162754</v>
      </c>
      <c r="D19" s="5">
        <f t="shared" si="0"/>
        <v>3136.4012822901145</v>
      </c>
      <c r="E19" s="5">
        <f>SUM(E18:E18)</f>
        <v>10879832</v>
      </c>
      <c r="F19" s="5">
        <f t="shared" si="1"/>
        <v>2083.4208460198001</v>
      </c>
      <c r="G19" s="15">
        <f t="shared" si="2"/>
        <v>-1052.9804362703144</v>
      </c>
      <c r="H19" s="14">
        <f t="shared" si="3"/>
        <v>-0.33572886295386822</v>
      </c>
    </row>
    <row r="20" spans="1:8" x14ac:dyDescent="0.3">
      <c r="C20" s="4"/>
      <c r="D20" s="4"/>
      <c r="E20" s="4"/>
      <c r="F20" s="4"/>
      <c r="G20" s="11"/>
      <c r="H20" s="8"/>
    </row>
    <row r="21" spans="1:8" x14ac:dyDescent="0.3">
      <c r="B21" s="6" t="s">
        <v>57</v>
      </c>
      <c r="C21" s="5">
        <v>66672097</v>
      </c>
      <c r="D21" s="5">
        <f t="shared" si="0"/>
        <v>12937.798256644313</v>
      </c>
      <c r="E21" s="5">
        <v>61233421</v>
      </c>
      <c r="F21" s="5">
        <f t="shared" si="1"/>
        <v>11725.823136286168</v>
      </c>
      <c r="G21" s="15">
        <f t="shared" si="2"/>
        <v>-1211.9751203581454</v>
      </c>
      <c r="H21" s="14">
        <f t="shared" si="3"/>
        <v>-9.3677076757301081E-2</v>
      </c>
    </row>
    <row r="22" spans="1:8" x14ac:dyDescent="0.3">
      <c r="D22" s="4"/>
      <c r="F22" s="4"/>
      <c r="G22" s="11"/>
      <c r="H22" s="8"/>
    </row>
    <row r="23" spans="1:8" x14ac:dyDescent="0.3">
      <c r="A23" s="91" t="s">
        <v>223</v>
      </c>
      <c r="B23" s="91"/>
      <c r="C23" s="91"/>
      <c r="D23" s="91"/>
      <c r="E23" s="91"/>
      <c r="F23" s="91"/>
      <c r="G23" s="91"/>
      <c r="H23" s="91"/>
    </row>
    <row r="24" spans="1:8" x14ac:dyDescent="0.3">
      <c r="A24">
        <v>3230</v>
      </c>
      <c r="B24" t="s">
        <v>223</v>
      </c>
      <c r="C24" s="4">
        <v>1138143</v>
      </c>
      <c r="D24" s="4">
        <f t="shared" ref="D24:D25" si="4">C24/$J$1</f>
        <v>220.85797783159464</v>
      </c>
      <c r="E24" s="4">
        <v>845512</v>
      </c>
      <c r="F24" s="4">
        <f t="shared" ref="F24:F25" si="5">E24/$J$2</f>
        <v>161.91034258248595</v>
      </c>
      <c r="G24" s="11">
        <f t="shared" ref="G24:G25" si="6">F24-D24</f>
        <v>-58.947635249108686</v>
      </c>
      <c r="H24" s="8">
        <f t="shared" ref="H24:H25" si="7">G24/D24</f>
        <v>-0.26690290216302065</v>
      </c>
    </row>
    <row r="25" spans="1:8" x14ac:dyDescent="0.3">
      <c r="A25" s="1">
        <v>3000</v>
      </c>
      <c r="B25" s="1" t="s">
        <v>46</v>
      </c>
      <c r="C25" s="15">
        <f>C24</f>
        <v>1138143</v>
      </c>
      <c r="D25" s="5">
        <f t="shared" si="4"/>
        <v>220.85797783159464</v>
      </c>
      <c r="E25" s="15">
        <f>E24</f>
        <v>845512</v>
      </c>
      <c r="F25" s="5">
        <f t="shared" si="5"/>
        <v>161.91034258248595</v>
      </c>
      <c r="G25" s="15">
        <f t="shared" si="6"/>
        <v>-58.947635249108686</v>
      </c>
      <c r="H25" s="14">
        <f t="shared" si="7"/>
        <v>-0.26690290216302065</v>
      </c>
    </row>
    <row r="26" spans="1:8" x14ac:dyDescent="0.3">
      <c r="B26" s="1" t="s">
        <v>57</v>
      </c>
      <c r="C26" s="15">
        <f>C25</f>
        <v>1138143</v>
      </c>
      <c r="D26" s="5">
        <f t="shared" si="0"/>
        <v>220.85797783159464</v>
      </c>
      <c r="E26" s="15">
        <f>E25</f>
        <v>845512</v>
      </c>
      <c r="F26" s="5">
        <f t="shared" si="1"/>
        <v>161.91034258248595</v>
      </c>
      <c r="G26" s="15">
        <f t="shared" si="2"/>
        <v>-58.947635249108686</v>
      </c>
      <c r="H26" s="14">
        <f t="shared" si="3"/>
        <v>-0.26690290216302065</v>
      </c>
    </row>
    <row r="27" spans="1:8" x14ac:dyDescent="0.3">
      <c r="D27" s="4"/>
      <c r="F27" s="4"/>
      <c r="G27" s="11"/>
      <c r="H27" s="8"/>
    </row>
    <row r="28" spans="1:8" x14ac:dyDescent="0.3">
      <c r="A28" s="91" t="s">
        <v>155</v>
      </c>
      <c r="B28" s="91"/>
      <c r="C28" s="91"/>
      <c r="D28" s="91"/>
      <c r="E28" s="91"/>
      <c r="F28" s="91"/>
      <c r="G28" s="91"/>
      <c r="H28" s="91"/>
    </row>
    <row r="29" spans="1:8" x14ac:dyDescent="0.3">
      <c r="A29">
        <v>3220</v>
      </c>
      <c r="B29" t="s">
        <v>289</v>
      </c>
      <c r="C29" s="4">
        <v>253942</v>
      </c>
      <c r="D29" s="4">
        <f t="shared" si="0"/>
        <v>49.277741554893197</v>
      </c>
      <c r="E29" s="4">
        <v>0</v>
      </c>
      <c r="F29" s="4">
        <f t="shared" si="1"/>
        <v>0</v>
      </c>
      <c r="G29" s="11">
        <f t="shared" si="2"/>
        <v>-49.277741554893197</v>
      </c>
      <c r="H29" s="8">
        <f t="shared" si="3"/>
        <v>-1</v>
      </c>
    </row>
    <row r="30" spans="1:8" x14ac:dyDescent="0.3">
      <c r="A30" s="1">
        <v>3000</v>
      </c>
      <c r="B30" s="1" t="s">
        <v>46</v>
      </c>
      <c r="C30" s="15">
        <f>C29</f>
        <v>253942</v>
      </c>
      <c r="D30" s="5">
        <f t="shared" si="0"/>
        <v>49.277741554893197</v>
      </c>
      <c r="E30" s="15">
        <f>E29</f>
        <v>0</v>
      </c>
      <c r="F30" s="5">
        <f t="shared" si="1"/>
        <v>0</v>
      </c>
      <c r="G30" s="15">
        <f t="shared" si="2"/>
        <v>-49.277741554893197</v>
      </c>
      <c r="H30" s="14">
        <f t="shared" si="3"/>
        <v>-1</v>
      </c>
    </row>
    <row r="31" spans="1:8" x14ac:dyDescent="0.3">
      <c r="A31" s="1"/>
      <c r="B31" s="1"/>
      <c r="C31" s="15"/>
      <c r="D31" s="5"/>
      <c r="E31" s="15"/>
      <c r="F31" s="5"/>
      <c r="G31" s="15"/>
      <c r="H31" s="14"/>
    </row>
    <row r="32" spans="1:8" x14ac:dyDescent="0.3">
      <c r="A32" s="91" t="s">
        <v>539</v>
      </c>
      <c r="B32" s="91"/>
      <c r="C32" s="91"/>
      <c r="D32" s="91"/>
      <c r="E32" s="91"/>
      <c r="F32" s="91"/>
      <c r="G32" s="91"/>
      <c r="H32" s="91"/>
    </row>
    <row r="33" spans="1:8" x14ac:dyDescent="0.3">
      <c r="A33">
        <v>3200</v>
      </c>
      <c r="B33" t="s">
        <v>538</v>
      </c>
      <c r="C33" s="4">
        <v>3190759</v>
      </c>
      <c r="D33" s="4">
        <f t="shared" si="0"/>
        <v>619.17050887978144</v>
      </c>
      <c r="E33" s="4">
        <v>50000</v>
      </c>
      <c r="F33" s="4">
        <f t="shared" si="1"/>
        <v>9.574692173646616</v>
      </c>
      <c r="G33" s="11">
        <f t="shared" si="2"/>
        <v>-609.59581670613477</v>
      </c>
      <c r="H33" s="8">
        <f t="shared" si="3"/>
        <v>-0.98453625933998468</v>
      </c>
    </row>
    <row r="34" spans="1:8" x14ac:dyDescent="0.3">
      <c r="A34" s="1">
        <v>3000</v>
      </c>
      <c r="B34" s="1" t="s">
        <v>46</v>
      </c>
      <c r="C34" s="15">
        <f>C33</f>
        <v>3190759</v>
      </c>
      <c r="D34" s="5">
        <f t="shared" si="0"/>
        <v>619.17050887978144</v>
      </c>
      <c r="E34" s="15">
        <f>E33</f>
        <v>50000</v>
      </c>
      <c r="F34" s="5">
        <f t="shared" si="1"/>
        <v>9.574692173646616</v>
      </c>
      <c r="G34" s="15">
        <f t="shared" si="2"/>
        <v>-609.59581670613477</v>
      </c>
      <c r="H34" s="14">
        <f t="shared" si="3"/>
        <v>-0.98453625933998468</v>
      </c>
    </row>
    <row r="35" spans="1:8" x14ac:dyDescent="0.3">
      <c r="B35" s="5" t="s">
        <v>57</v>
      </c>
      <c r="C35" s="15">
        <f>C34</f>
        <v>3190759</v>
      </c>
      <c r="D35" s="5">
        <f t="shared" si="0"/>
        <v>619.17050887978144</v>
      </c>
      <c r="E35" s="15">
        <f>E34</f>
        <v>50000</v>
      </c>
      <c r="F35" s="5">
        <f t="shared" si="1"/>
        <v>9.574692173646616</v>
      </c>
      <c r="G35" s="15">
        <f t="shared" si="2"/>
        <v>-609.59581670613477</v>
      </c>
      <c r="H35" s="14">
        <f t="shared" si="3"/>
        <v>-0.98453625933998468</v>
      </c>
    </row>
    <row r="36" spans="1:8" x14ac:dyDescent="0.3">
      <c r="D36" s="4"/>
      <c r="F36" s="4"/>
      <c r="G36" s="11"/>
      <c r="H36" s="8"/>
    </row>
    <row r="37" spans="1:8" x14ac:dyDescent="0.3">
      <c r="A37" s="91" t="s">
        <v>271</v>
      </c>
      <c r="B37" s="91"/>
      <c r="C37" s="91"/>
      <c r="D37" s="91"/>
      <c r="E37" s="91"/>
      <c r="F37" s="91"/>
      <c r="G37" s="91"/>
      <c r="H37" s="91"/>
    </row>
    <row r="38" spans="1:8" x14ac:dyDescent="0.3">
      <c r="A38">
        <v>3115</v>
      </c>
      <c r="B38" t="s">
        <v>314</v>
      </c>
      <c r="C38" s="4">
        <v>3124472</v>
      </c>
      <c r="D38" s="4">
        <f t="shared" si="0"/>
        <v>606.30743914555399</v>
      </c>
      <c r="E38" s="4">
        <v>2995796</v>
      </c>
      <c r="F38" s="4">
        <f t="shared" si="1"/>
        <v>573.6764903008368</v>
      </c>
      <c r="G38" s="11">
        <f t="shared" si="2"/>
        <v>-32.630948844717182</v>
      </c>
      <c r="H38" s="8">
        <f t="shared" si="3"/>
        <v>-5.3819146422980947E-2</v>
      </c>
    </row>
    <row r="39" spans="1:8" x14ac:dyDescent="0.3">
      <c r="A39" s="1">
        <v>3000</v>
      </c>
      <c r="B39" s="1" t="s">
        <v>46</v>
      </c>
      <c r="C39" s="15">
        <f>C38</f>
        <v>3124472</v>
      </c>
      <c r="D39" s="5">
        <f t="shared" si="0"/>
        <v>606.30743914555399</v>
      </c>
      <c r="E39" s="15">
        <f>E38</f>
        <v>2995796</v>
      </c>
      <c r="F39" s="5">
        <f t="shared" si="1"/>
        <v>573.6764903008368</v>
      </c>
      <c r="G39" s="15">
        <f t="shared" si="2"/>
        <v>-32.630948844717182</v>
      </c>
      <c r="H39" s="14">
        <f t="shared" si="3"/>
        <v>-5.3819146422980947E-2</v>
      </c>
    </row>
    <row r="40" spans="1:8" x14ac:dyDescent="0.3">
      <c r="A40">
        <v>5200</v>
      </c>
      <c r="B40" t="s">
        <v>331</v>
      </c>
      <c r="C40" s="4">
        <v>8619907</v>
      </c>
      <c r="D40" s="4">
        <f t="shared" si="0"/>
        <v>1672.7030163313464</v>
      </c>
      <c r="E40" s="4">
        <v>9219979</v>
      </c>
      <c r="F40" s="4">
        <f t="shared" si="1"/>
        <v>1765.5692154497231</v>
      </c>
      <c r="G40" s="11">
        <f t="shared" si="2"/>
        <v>92.866199118376699</v>
      </c>
      <c r="H40" s="8">
        <f t="shared" si="3"/>
        <v>5.5518641511184311E-2</v>
      </c>
    </row>
    <row r="41" spans="1:8" x14ac:dyDescent="0.3">
      <c r="B41" s="1" t="s">
        <v>57</v>
      </c>
      <c r="C41" s="5">
        <v>11744379</v>
      </c>
      <c r="D41" s="5">
        <f t="shared" si="0"/>
        <v>2279.0104554769005</v>
      </c>
      <c r="E41" s="5">
        <v>12215775</v>
      </c>
      <c r="F41" s="5">
        <f t="shared" si="1"/>
        <v>2339.2457057505599</v>
      </c>
      <c r="G41" s="15">
        <f t="shared" si="2"/>
        <v>60.235250273659403</v>
      </c>
      <c r="H41" s="14">
        <f t="shared" si="3"/>
        <v>2.6430440513733718E-2</v>
      </c>
    </row>
    <row r="42" spans="1:8" x14ac:dyDescent="0.3">
      <c r="D42" s="4"/>
      <c r="F42" s="4"/>
      <c r="G42" s="11"/>
      <c r="H42" s="8"/>
    </row>
    <row r="43" spans="1:8" x14ac:dyDescent="0.3">
      <c r="A43" s="91" t="s">
        <v>541</v>
      </c>
      <c r="B43" s="91"/>
      <c r="C43" s="91"/>
      <c r="D43" s="91"/>
      <c r="E43" s="91"/>
      <c r="F43" s="91"/>
      <c r="G43" s="91"/>
      <c r="H43" s="91"/>
    </row>
    <row r="44" spans="1:8" x14ac:dyDescent="0.3">
      <c r="A44">
        <v>1920</v>
      </c>
      <c r="B44" t="s">
        <v>35</v>
      </c>
      <c r="C44" s="4">
        <v>15441</v>
      </c>
      <c r="D44" s="4">
        <f t="shared" si="0"/>
        <v>2.9963440760059612</v>
      </c>
      <c r="E44" s="4">
        <v>0</v>
      </c>
      <c r="F44" s="4">
        <f t="shared" si="1"/>
        <v>0</v>
      </c>
      <c r="G44" s="11">
        <f t="shared" si="2"/>
        <v>-2.9963440760059612</v>
      </c>
      <c r="H44" s="8">
        <f t="shared" si="3"/>
        <v>-1</v>
      </c>
    </row>
    <row r="45" spans="1:8" x14ac:dyDescent="0.3">
      <c r="A45" s="1">
        <v>1000</v>
      </c>
      <c r="B45" s="1" t="s">
        <v>40</v>
      </c>
      <c r="C45" s="15">
        <f>C44</f>
        <v>15441</v>
      </c>
      <c r="D45" s="5">
        <f t="shared" si="0"/>
        <v>2.9963440760059612</v>
      </c>
      <c r="E45" s="15">
        <f>E44</f>
        <v>0</v>
      </c>
      <c r="F45" s="5">
        <f t="shared" si="1"/>
        <v>0</v>
      </c>
      <c r="G45" s="15">
        <f t="shared" si="2"/>
        <v>-2.9963440760059612</v>
      </c>
      <c r="H45" s="14">
        <f t="shared" si="3"/>
        <v>-1</v>
      </c>
    </row>
    <row r="46" spans="1:8" x14ac:dyDescent="0.3">
      <c r="A46">
        <v>2200</v>
      </c>
      <c r="B46" t="s">
        <v>542</v>
      </c>
      <c r="C46" s="4">
        <v>2095</v>
      </c>
      <c r="D46" s="4">
        <f t="shared" si="0"/>
        <v>0.40653719572776953</v>
      </c>
      <c r="E46" s="4">
        <v>0</v>
      </c>
      <c r="F46" s="4">
        <f t="shared" si="1"/>
        <v>0</v>
      </c>
      <c r="G46" s="11">
        <f t="shared" si="2"/>
        <v>-0.40653719572776953</v>
      </c>
      <c r="H46" s="8">
        <f t="shared" si="3"/>
        <v>-1</v>
      </c>
    </row>
    <row r="47" spans="1:8" x14ac:dyDescent="0.3">
      <c r="B47" s="5" t="s">
        <v>57</v>
      </c>
      <c r="C47" s="5">
        <v>521096</v>
      </c>
      <c r="D47" s="5">
        <f t="shared" si="0"/>
        <v>101.1192871336314</v>
      </c>
      <c r="E47" s="15">
        <f>E46</f>
        <v>0</v>
      </c>
      <c r="F47" s="5">
        <f t="shared" si="1"/>
        <v>0</v>
      </c>
      <c r="G47" s="15">
        <f t="shared" si="2"/>
        <v>-101.1192871336314</v>
      </c>
      <c r="H47" s="14">
        <f t="shared" si="3"/>
        <v>-1</v>
      </c>
    </row>
    <row r="48" spans="1:8" x14ac:dyDescent="0.3">
      <c r="D48" s="4"/>
      <c r="F48" s="4"/>
      <c r="G48" s="11"/>
      <c r="H48" s="8"/>
    </row>
    <row r="49" spans="1:8" x14ac:dyDescent="0.3">
      <c r="A49" s="91" t="s">
        <v>545</v>
      </c>
      <c r="B49" s="91"/>
      <c r="C49" s="91"/>
      <c r="D49" s="91"/>
      <c r="E49" s="91"/>
      <c r="F49" s="91"/>
      <c r="G49" s="91"/>
      <c r="H49" s="91"/>
    </row>
    <row r="50" spans="1:8" x14ac:dyDescent="0.3">
      <c r="A50" s="60">
        <v>4300</v>
      </c>
      <c r="B50" s="16" t="s">
        <v>171</v>
      </c>
      <c r="C50" s="48">
        <v>0</v>
      </c>
      <c r="D50" s="56">
        <f>C50/J1</f>
        <v>0</v>
      </c>
      <c r="E50" s="48">
        <v>72220</v>
      </c>
      <c r="F50" s="56">
        <f>E50/J2</f>
        <v>13.829685375615172</v>
      </c>
      <c r="G50" s="56">
        <f>F50-D50</f>
        <v>13.829685375615172</v>
      </c>
      <c r="H50" s="57" t="e">
        <f>G50/D50</f>
        <v>#DIV/0!</v>
      </c>
    </row>
    <row r="51" spans="1:8" x14ac:dyDescent="0.3">
      <c r="A51">
        <v>4500</v>
      </c>
      <c r="B51" t="s">
        <v>307</v>
      </c>
      <c r="C51" s="4">
        <v>7109317</v>
      </c>
      <c r="D51" s="4">
        <f t="shared" ref="D51:D52" si="8">C51/$J$1</f>
        <v>1379.5712633507203</v>
      </c>
      <c r="F51" s="4">
        <f t="shared" ref="F51:F52" si="9">E51/$J$2</f>
        <v>0</v>
      </c>
      <c r="G51" s="11">
        <f t="shared" ref="G51:G52" si="10">F51-D51</f>
        <v>-1379.5712633507203</v>
      </c>
      <c r="H51" s="8">
        <f t="shared" ref="H51:H52" si="11">G51/D51</f>
        <v>-1</v>
      </c>
    </row>
    <row r="52" spans="1:8" x14ac:dyDescent="0.3">
      <c r="A52">
        <v>4700</v>
      </c>
      <c r="B52" t="s">
        <v>544</v>
      </c>
      <c r="C52" s="4">
        <v>285800</v>
      </c>
      <c r="D52" s="4">
        <f t="shared" si="8"/>
        <v>55.459823646299057</v>
      </c>
      <c r="E52" s="4">
        <v>230000</v>
      </c>
      <c r="F52" s="4">
        <f t="shared" si="9"/>
        <v>44.043583998774437</v>
      </c>
      <c r="G52" s="11">
        <f t="shared" si="10"/>
        <v>-11.41623964752462</v>
      </c>
      <c r="H52" s="8">
        <f t="shared" si="11"/>
        <v>-0.20584702397059368</v>
      </c>
    </row>
    <row r="53" spans="1:8" x14ac:dyDescent="0.3">
      <c r="A53" s="1">
        <v>4000</v>
      </c>
      <c r="B53" s="1" t="s">
        <v>49</v>
      </c>
      <c r="C53" s="15">
        <f>SUM(C51:C52)</f>
        <v>7395117</v>
      </c>
      <c r="D53" s="5">
        <f t="shared" si="0"/>
        <v>1435.0310869970194</v>
      </c>
      <c r="E53" s="15">
        <f>SUM(E50:E52)</f>
        <v>302220</v>
      </c>
      <c r="F53" s="5">
        <f t="shared" si="1"/>
        <v>57.873269374389608</v>
      </c>
      <c r="G53" s="15">
        <f t="shared" si="2"/>
        <v>-1377.1578176226299</v>
      </c>
      <c r="H53" s="14">
        <f t="shared" si="3"/>
        <v>-0.95967106922018219</v>
      </c>
    </row>
    <row r="54" spans="1:8" x14ac:dyDescent="0.3">
      <c r="B54" s="1" t="s">
        <v>57</v>
      </c>
      <c r="C54" s="5">
        <v>8218716</v>
      </c>
      <c r="D54" s="5">
        <f t="shared" si="0"/>
        <v>1594.8514344262296</v>
      </c>
      <c r="E54" s="5">
        <v>502220</v>
      </c>
      <c r="F54" s="5">
        <f t="shared" si="1"/>
        <v>96.172038068976079</v>
      </c>
      <c r="G54" s="15">
        <f t="shared" si="2"/>
        <v>-1498.6793963572536</v>
      </c>
      <c r="H54" s="14">
        <f t="shared" si="3"/>
        <v>-0.93969843460461555</v>
      </c>
    </row>
    <row r="55" spans="1:8" x14ac:dyDescent="0.3">
      <c r="D55" s="4"/>
      <c r="F55" s="4"/>
      <c r="G55" s="11"/>
      <c r="H55" s="8"/>
    </row>
    <row r="56" spans="1:8" x14ac:dyDescent="0.3">
      <c r="A56" s="91" t="s">
        <v>252</v>
      </c>
      <c r="B56" s="91"/>
      <c r="C56" s="91"/>
      <c r="D56" s="91"/>
      <c r="E56" s="91"/>
      <c r="F56" s="91"/>
      <c r="G56" s="91"/>
      <c r="H56" s="91"/>
    </row>
    <row r="57" spans="1:8" x14ac:dyDescent="0.3">
      <c r="A57">
        <v>1500</v>
      </c>
      <c r="B57" t="s">
        <v>107</v>
      </c>
      <c r="C57" s="4">
        <v>1500</v>
      </c>
      <c r="D57" s="4">
        <f t="shared" si="0"/>
        <v>0.29107675111773473</v>
      </c>
      <c r="E57" s="4">
        <v>2500</v>
      </c>
      <c r="F57" s="4">
        <f t="shared" si="1"/>
        <v>0.47873460868233081</v>
      </c>
      <c r="G57" s="11">
        <f t="shared" si="2"/>
        <v>0.18765785756459608</v>
      </c>
      <c r="H57" s="8">
        <f t="shared" si="3"/>
        <v>0.64470232282032114</v>
      </c>
    </row>
    <row r="58" spans="1:8" x14ac:dyDescent="0.3">
      <c r="A58">
        <v>1600</v>
      </c>
      <c r="B58" t="s">
        <v>430</v>
      </c>
      <c r="C58" s="4">
        <v>210000</v>
      </c>
      <c r="D58" s="4">
        <f t="shared" si="0"/>
        <v>40.750745156482864</v>
      </c>
      <c r="E58" s="4">
        <v>150000</v>
      </c>
      <c r="F58" s="4">
        <f t="shared" si="1"/>
        <v>28.72407652093985</v>
      </c>
      <c r="G58" s="11">
        <f t="shared" si="2"/>
        <v>-12.026668635543015</v>
      </c>
      <c r="H58" s="8">
        <f t="shared" si="3"/>
        <v>-0.29512757593414812</v>
      </c>
    </row>
    <row r="59" spans="1:8" x14ac:dyDescent="0.3">
      <c r="A59" s="1">
        <v>1000</v>
      </c>
      <c r="B59" s="1" t="s">
        <v>40</v>
      </c>
      <c r="C59" s="15">
        <f>SUM(C57:C58)</f>
        <v>211500</v>
      </c>
      <c r="D59" s="5">
        <f t="shared" si="0"/>
        <v>41.0418219076006</v>
      </c>
      <c r="E59" s="15">
        <f>SUM(E57:E58)</f>
        <v>152500</v>
      </c>
      <c r="F59" s="5">
        <f t="shared" si="1"/>
        <v>29.20281112962218</v>
      </c>
      <c r="G59" s="15">
        <f t="shared" si="2"/>
        <v>-11.839010777978419</v>
      </c>
      <c r="H59" s="14">
        <f t="shared" si="3"/>
        <v>-0.28846211565929375</v>
      </c>
    </row>
    <row r="60" spans="1:8" x14ac:dyDescent="0.3">
      <c r="A60">
        <v>4500</v>
      </c>
      <c r="B60" t="s">
        <v>307</v>
      </c>
      <c r="C60" s="4">
        <v>2500000</v>
      </c>
      <c r="D60" s="4">
        <f t="shared" si="0"/>
        <v>485.12791852955792</v>
      </c>
      <c r="E60" s="4">
        <v>2600000</v>
      </c>
      <c r="F60" s="4">
        <f t="shared" si="1"/>
        <v>497.88399302962404</v>
      </c>
      <c r="G60" s="11">
        <f t="shared" si="2"/>
        <v>12.75607450006612</v>
      </c>
      <c r="H60" s="8">
        <f t="shared" si="3"/>
        <v>2.6294249439880291E-2</v>
      </c>
    </row>
    <row r="61" spans="1:8" x14ac:dyDescent="0.3">
      <c r="A61" s="1">
        <v>4000</v>
      </c>
      <c r="B61" s="1" t="s">
        <v>49</v>
      </c>
      <c r="C61" s="15">
        <f>C60</f>
        <v>2500000</v>
      </c>
      <c r="D61" s="5">
        <f t="shared" si="0"/>
        <v>485.12791852955792</v>
      </c>
      <c r="E61" s="15">
        <f>E60</f>
        <v>2600000</v>
      </c>
      <c r="F61" s="5">
        <f t="shared" si="1"/>
        <v>497.88399302962404</v>
      </c>
      <c r="G61" s="15">
        <f t="shared" si="2"/>
        <v>12.75607450006612</v>
      </c>
      <c r="H61" s="14">
        <f t="shared" si="3"/>
        <v>2.6294249439880291E-2</v>
      </c>
    </row>
    <row r="62" spans="1:8" x14ac:dyDescent="0.3">
      <c r="B62" s="1" t="s">
        <v>57</v>
      </c>
      <c r="C62" s="5">
        <v>3855268</v>
      </c>
      <c r="D62" s="5">
        <f t="shared" si="0"/>
        <v>748.1192560854447</v>
      </c>
      <c r="E62" s="5">
        <v>3502500</v>
      </c>
      <c r="F62" s="5">
        <f t="shared" si="1"/>
        <v>670.70718676394551</v>
      </c>
      <c r="G62" s="5">
        <f t="shared" si="2"/>
        <v>-77.412069321499189</v>
      </c>
      <c r="H62" s="5">
        <f t="shared" si="3"/>
        <v>-0.10347557383639615</v>
      </c>
    </row>
    <row r="63" spans="1:8" x14ac:dyDescent="0.3">
      <c r="D63" s="4"/>
      <c r="F63" s="4"/>
      <c r="G63" s="11"/>
      <c r="H63" s="8"/>
    </row>
    <row r="64" spans="1:8" x14ac:dyDescent="0.3">
      <c r="A64" s="91" t="s">
        <v>255</v>
      </c>
      <c r="B64" s="91"/>
      <c r="C64" s="91"/>
      <c r="D64" s="91"/>
      <c r="E64" s="91"/>
      <c r="F64" s="91"/>
      <c r="G64" s="91"/>
      <c r="H64" s="91"/>
    </row>
    <row r="65" spans="1:8" x14ac:dyDescent="0.3">
      <c r="A65">
        <v>1192</v>
      </c>
      <c r="B65" t="s">
        <v>32</v>
      </c>
      <c r="C65" s="4">
        <v>663350</v>
      </c>
      <c r="D65" s="4">
        <f t="shared" si="0"/>
        <v>128.7238419026329</v>
      </c>
      <c r="E65" s="4">
        <v>770048</v>
      </c>
      <c r="F65" s="4">
        <f t="shared" si="1"/>
        <v>147.4594511786446</v>
      </c>
      <c r="G65" s="11">
        <f t="shared" ref="G65:G83" si="12">F65-D65</f>
        <v>18.735609276011701</v>
      </c>
      <c r="H65" s="8">
        <f t="shared" ref="H65:H83" si="13">G65/D65</f>
        <v>0.1455488664654942</v>
      </c>
    </row>
    <row r="66" spans="1:8" x14ac:dyDescent="0.3">
      <c r="B66" s="1" t="s">
        <v>57</v>
      </c>
      <c r="C66" s="5">
        <v>3086918</v>
      </c>
      <c r="D66" s="5">
        <f t="shared" si="0"/>
        <v>599.02004160457034</v>
      </c>
      <c r="E66" s="5">
        <v>770048</v>
      </c>
      <c r="F66" s="5">
        <f t="shared" si="1"/>
        <v>147.4594511786446</v>
      </c>
      <c r="G66" s="15">
        <f t="shared" si="12"/>
        <v>-451.56059042592574</v>
      </c>
      <c r="H66" s="14">
        <f t="shared" si="13"/>
        <v>-0.75383219101709675</v>
      </c>
    </row>
    <row r="67" spans="1:8" x14ac:dyDescent="0.3">
      <c r="D67" s="4"/>
      <c r="F67" s="4"/>
      <c r="G67" s="11"/>
      <c r="H67" s="8"/>
    </row>
    <row r="68" spans="1:8" x14ac:dyDescent="0.3">
      <c r="A68" s="91" t="s">
        <v>256</v>
      </c>
      <c r="B68" s="91"/>
      <c r="C68" s="91"/>
      <c r="D68" s="91"/>
      <c r="E68" s="91"/>
      <c r="F68" s="91"/>
      <c r="G68" s="91"/>
      <c r="H68" s="91"/>
    </row>
    <row r="69" spans="1:8" x14ac:dyDescent="0.3">
      <c r="A69">
        <v>1150</v>
      </c>
      <c r="B69" t="s">
        <v>256</v>
      </c>
      <c r="C69" s="4">
        <v>362000</v>
      </c>
      <c r="D69" s="4">
        <f t="shared" ref="D69:D70" si="14">C69/$J$1</f>
        <v>70.246522603079981</v>
      </c>
      <c r="E69" s="4">
        <v>362000</v>
      </c>
      <c r="F69" s="4">
        <f t="shared" ref="F69:F70" si="15">E69/$J$2</f>
        <v>69.320771337201506</v>
      </c>
      <c r="G69" s="11">
        <f t="shared" ref="G69" si="16">F69-D69</f>
        <v>-0.92575126587847478</v>
      </c>
      <c r="H69" s="8">
        <f t="shared" ref="H69" si="17">G69/D69</f>
        <v>-1.3178606307807256E-2</v>
      </c>
    </row>
    <row r="70" spans="1:8" x14ac:dyDescent="0.3">
      <c r="A70" s="1">
        <v>1000</v>
      </c>
      <c r="B70" s="1" t="s">
        <v>40</v>
      </c>
      <c r="C70" s="5">
        <f>C69</f>
        <v>362000</v>
      </c>
      <c r="D70" s="5">
        <f t="shared" si="14"/>
        <v>70.246522603079981</v>
      </c>
      <c r="E70" s="5">
        <f>E69</f>
        <v>362000</v>
      </c>
      <c r="F70" s="5">
        <f t="shared" si="15"/>
        <v>69.320771337201506</v>
      </c>
      <c r="G70" s="15">
        <f t="shared" ref="G70" si="18">F70-D70</f>
        <v>-0.92575126587847478</v>
      </c>
      <c r="H70" s="14">
        <f t="shared" ref="H70" si="19">G70/D70</f>
        <v>-1.3178606307807256E-2</v>
      </c>
    </row>
    <row r="71" spans="1:8" x14ac:dyDescent="0.3">
      <c r="B71" s="1" t="s">
        <v>57</v>
      </c>
      <c r="C71" s="5">
        <v>1287163</v>
      </c>
      <c r="D71" s="5">
        <f t="shared" ref="D71:D83" si="20">C71/$J$1</f>
        <v>249.77548279930454</v>
      </c>
      <c r="E71" s="15">
        <f>E70</f>
        <v>362000</v>
      </c>
      <c r="F71" s="5">
        <f t="shared" ref="F71:F83" si="21">E71/$J$2</f>
        <v>69.320771337201506</v>
      </c>
      <c r="G71" s="15">
        <f t="shared" si="12"/>
        <v>-180.45471146210303</v>
      </c>
      <c r="H71" s="14">
        <f t="shared" si="13"/>
        <v>-0.7224676715252274</v>
      </c>
    </row>
    <row r="72" spans="1:8" x14ac:dyDescent="0.3">
      <c r="D72" s="4"/>
      <c r="F72" s="4"/>
      <c r="G72" s="11"/>
      <c r="H72" s="8"/>
    </row>
    <row r="73" spans="1:8" x14ac:dyDescent="0.3">
      <c r="A73" s="91" t="s">
        <v>453</v>
      </c>
      <c r="B73" s="91"/>
      <c r="C73" s="91"/>
      <c r="D73" s="91"/>
      <c r="E73" s="91"/>
      <c r="F73" s="91"/>
      <c r="G73" s="91"/>
      <c r="H73" s="91"/>
    </row>
    <row r="74" spans="1:8" x14ac:dyDescent="0.3">
      <c r="A74">
        <v>1910</v>
      </c>
      <c r="B74" t="s">
        <v>109</v>
      </c>
      <c r="C74" s="4">
        <v>79465</v>
      </c>
      <c r="D74" s="4">
        <f t="shared" si="20"/>
        <v>15.420276018380527</v>
      </c>
      <c r="E74" s="4">
        <v>76000</v>
      </c>
      <c r="F74" s="4">
        <f t="shared" si="21"/>
        <v>14.553532103942857</v>
      </c>
      <c r="G74" s="11">
        <f t="shared" si="12"/>
        <v>-0.86674391443767007</v>
      </c>
      <c r="H74" s="8">
        <f t="shared" si="13"/>
        <v>-5.6208067443444996E-2</v>
      </c>
    </row>
    <row r="75" spans="1:8" x14ac:dyDescent="0.3">
      <c r="A75" s="1">
        <v>1000</v>
      </c>
      <c r="B75" s="1" t="s">
        <v>40</v>
      </c>
      <c r="C75" s="5">
        <v>79465</v>
      </c>
      <c r="D75" s="5">
        <f t="shared" si="20"/>
        <v>15.420276018380527</v>
      </c>
      <c r="E75" s="5">
        <f>E74</f>
        <v>76000</v>
      </c>
      <c r="F75" s="5">
        <f t="shared" si="21"/>
        <v>14.553532103942857</v>
      </c>
      <c r="G75" s="5">
        <f t="shared" si="12"/>
        <v>-0.86674391443767007</v>
      </c>
      <c r="H75" s="5">
        <f t="shared" si="13"/>
        <v>-5.6208067443444996E-2</v>
      </c>
    </row>
    <row r="76" spans="1:8" x14ac:dyDescent="0.3">
      <c r="B76" s="1" t="s">
        <v>57</v>
      </c>
      <c r="C76" s="5">
        <v>468904</v>
      </c>
      <c r="D76" s="5">
        <f t="shared" si="20"/>
        <v>90.991368604073529</v>
      </c>
      <c r="E76" s="5">
        <v>176000</v>
      </c>
      <c r="F76" s="5">
        <f t="shared" si="21"/>
        <v>33.702916451236092</v>
      </c>
      <c r="G76" s="15">
        <f t="shared" si="12"/>
        <v>-57.288452152837436</v>
      </c>
      <c r="H76" s="14">
        <f t="shared" si="13"/>
        <v>-0.62960314842734133</v>
      </c>
    </row>
    <row r="77" spans="1:8" x14ac:dyDescent="0.3">
      <c r="D77" s="4"/>
      <c r="F77" s="4"/>
      <c r="G77" s="11"/>
      <c r="H77" s="8"/>
    </row>
    <row r="78" spans="1:8" x14ac:dyDescent="0.3">
      <c r="A78" s="91" t="s">
        <v>552</v>
      </c>
      <c r="B78" s="91"/>
      <c r="C78" s="91"/>
      <c r="D78" s="91"/>
      <c r="E78" s="91"/>
      <c r="F78" s="91"/>
      <c r="G78" s="91"/>
      <c r="H78" s="91"/>
    </row>
    <row r="79" spans="1:8" x14ac:dyDescent="0.3">
      <c r="A79">
        <v>1910</v>
      </c>
      <c r="B79" t="s">
        <v>109</v>
      </c>
      <c r="C79" s="4">
        <v>20000</v>
      </c>
      <c r="D79" s="4">
        <f t="shared" si="20"/>
        <v>3.8810233482364631</v>
      </c>
      <c r="E79" s="4">
        <v>20000</v>
      </c>
      <c r="F79" s="4">
        <f t="shared" si="21"/>
        <v>3.8298768694586465</v>
      </c>
      <c r="G79" s="11">
        <f t="shared" si="12"/>
        <v>-5.114647877781664E-2</v>
      </c>
      <c r="H79" s="8">
        <f t="shared" si="13"/>
        <v>-1.3178606307807346E-2</v>
      </c>
    </row>
    <row r="80" spans="1:8" x14ac:dyDescent="0.3">
      <c r="B80" s="1" t="s">
        <v>57</v>
      </c>
      <c r="C80" s="5">
        <v>199292</v>
      </c>
      <c r="D80" s="5">
        <f t="shared" si="20"/>
        <v>38.672845255837061</v>
      </c>
      <c r="E80" s="5">
        <v>95000</v>
      </c>
      <c r="F80" s="5">
        <f t="shared" si="21"/>
        <v>18.191915129928571</v>
      </c>
      <c r="G80" s="5">
        <f t="shared" si="12"/>
        <v>-20.48093012590849</v>
      </c>
      <c r="H80" s="5">
        <f t="shared" si="13"/>
        <v>-0.52959460289044069</v>
      </c>
    </row>
    <row r="81" spans="1:8" x14ac:dyDescent="0.3">
      <c r="D81" s="4"/>
      <c r="F81" s="4"/>
      <c r="G81" s="11"/>
      <c r="H81" s="8"/>
    </row>
    <row r="82" spans="1:8" x14ac:dyDescent="0.3">
      <c r="A82" s="91" t="s">
        <v>553</v>
      </c>
      <c r="B82" s="91"/>
      <c r="C82" s="91"/>
      <c r="D82" s="91"/>
      <c r="E82" s="91"/>
      <c r="F82" s="91"/>
      <c r="G82" s="91"/>
      <c r="H82" s="91"/>
    </row>
    <row r="83" spans="1:8" x14ac:dyDescent="0.3">
      <c r="B83" s="1" t="s">
        <v>57</v>
      </c>
      <c r="C83" s="5">
        <v>3406719</v>
      </c>
      <c r="D83" s="5">
        <f t="shared" si="20"/>
        <v>661.07779899403874</v>
      </c>
      <c r="E83" s="5">
        <v>0</v>
      </c>
      <c r="F83" s="5">
        <f t="shared" si="21"/>
        <v>0</v>
      </c>
      <c r="G83" s="15">
        <f t="shared" si="12"/>
        <v>-661.07779899403874</v>
      </c>
      <c r="H83" s="14">
        <f t="shared" si="13"/>
        <v>-1</v>
      </c>
    </row>
    <row r="84" spans="1:8" x14ac:dyDescent="0.3">
      <c r="D84" s="4"/>
      <c r="F84" s="4"/>
      <c r="G84" s="11"/>
      <c r="H84" s="8"/>
    </row>
    <row r="85" spans="1:8" x14ac:dyDescent="0.3">
      <c r="D85" s="4"/>
      <c r="F85" s="4"/>
      <c r="G85" s="11"/>
      <c r="H85" s="8"/>
    </row>
    <row r="86" spans="1:8" x14ac:dyDescent="0.3">
      <c r="D86" s="4"/>
      <c r="F86" s="4"/>
      <c r="G86" s="11"/>
      <c r="H86" s="8"/>
    </row>
    <row r="87" spans="1:8" x14ac:dyDescent="0.3">
      <c r="B87" s="1" t="s">
        <v>634</v>
      </c>
      <c r="C87" s="15">
        <f>C79+C75+C70+C65+C59+C45+C7</f>
        <v>22799771</v>
      </c>
      <c r="D87" s="5">
        <f>C87/J1</f>
        <v>4424.3221792722306</v>
      </c>
      <c r="E87" s="15">
        <f>E79+E75+E70+E65+E59+E45+E7</f>
        <v>25563668</v>
      </c>
      <c r="F87" s="5">
        <f>E87/J2</f>
        <v>4895.2850385860093</v>
      </c>
      <c r="G87" s="15">
        <f>F87-D87</f>
        <v>470.96285931377861</v>
      </c>
      <c r="H87" s="14">
        <f>G87/D87</f>
        <v>0.10644859036717996</v>
      </c>
    </row>
    <row r="88" spans="1:8" x14ac:dyDescent="0.3">
      <c r="B88" s="1" t="s">
        <v>631</v>
      </c>
      <c r="C88" s="15">
        <f>C46+C39+C34+C30+C25+C11</f>
        <v>36703739</v>
      </c>
      <c r="D88" s="5">
        <f>C88/J1</f>
        <v>7122.4034013288629</v>
      </c>
      <c r="E88" s="15">
        <f>E46+E39+E34+E25+E11+E30</f>
        <v>30061777</v>
      </c>
      <c r="F88" s="5">
        <f>E88/J2</f>
        <v>5756.6452193561972</v>
      </c>
      <c r="G88" s="15">
        <f>F88-D88</f>
        <v>-1365.7581819726656</v>
      </c>
      <c r="H88" s="14">
        <f>G88/D88</f>
        <v>-0.19175524117573139</v>
      </c>
    </row>
    <row r="89" spans="1:8" x14ac:dyDescent="0.3">
      <c r="B89" s="1" t="s">
        <v>635</v>
      </c>
      <c r="C89" s="15">
        <f>C61+C53+C15</f>
        <v>9962117</v>
      </c>
      <c r="D89" s="5">
        <f>C89/J1</f>
        <v>1933.1604337431695</v>
      </c>
      <c r="E89" s="15">
        <f>E61+E53+E15</f>
        <v>2974440</v>
      </c>
      <c r="F89" s="5">
        <f>E89/J2</f>
        <v>569.58694777962887</v>
      </c>
      <c r="G89" s="15">
        <f>F89-D89</f>
        <v>-1363.5734859635406</v>
      </c>
      <c r="H89" s="14">
        <f>G89/D89</f>
        <v>-0.70535971156995991</v>
      </c>
    </row>
    <row r="90" spans="1:8" x14ac:dyDescent="0.3">
      <c r="B90" s="1" t="s">
        <v>633</v>
      </c>
      <c r="C90" s="15">
        <f>C83+C80+C76+C71+C66+C62+C54+C47+C41+C35+C30+C26+C21</f>
        <v>104043396</v>
      </c>
      <c r="D90" s="5">
        <f>C90/J1</f>
        <v>20189.742455290612</v>
      </c>
      <c r="E90" s="15">
        <f>E83+E80+E76+E71+E66+E62+E54+E47+E41+E35+E30+E26+E21</f>
        <v>79752476</v>
      </c>
      <c r="F90" s="5">
        <f>E90/J2</f>
        <v>15272.108155722792</v>
      </c>
      <c r="G90" s="15">
        <f>F90-D90</f>
        <v>-4917.6342995678206</v>
      </c>
      <c r="H90" s="14">
        <f>G90/D90</f>
        <v>-0.24357092768556743</v>
      </c>
    </row>
    <row r="91" spans="1:8" x14ac:dyDescent="0.3">
      <c r="D91" s="4">
        <f>SUM(D87:D89)</f>
        <v>13479.886014344263</v>
      </c>
      <c r="F91" s="4"/>
      <c r="G91" s="11">
        <f>SUM(G87:G89)</f>
        <v>-2258.3688086224274</v>
      </c>
      <c r="H91" s="8">
        <f>G91/D91</f>
        <v>-0.16753619475856429</v>
      </c>
    </row>
    <row r="92" spans="1:8" x14ac:dyDescent="0.3">
      <c r="D92" s="4"/>
      <c r="F92" s="4"/>
      <c r="G92" s="11"/>
      <c r="H92" s="8"/>
    </row>
    <row r="93" spans="1:8" x14ac:dyDescent="0.3">
      <c r="D93" s="4"/>
      <c r="F93" s="4"/>
      <c r="G93" s="11"/>
      <c r="H93" s="8"/>
    </row>
    <row r="94" spans="1:8" x14ac:dyDescent="0.3">
      <c r="D94" s="4"/>
      <c r="F94" s="4"/>
      <c r="G94" s="11"/>
      <c r="H94" s="8"/>
    </row>
    <row r="95" spans="1:8" x14ac:dyDescent="0.3">
      <c r="D95" s="4"/>
      <c r="F95" s="4"/>
      <c r="G95" s="11"/>
      <c r="H95" s="8"/>
    </row>
    <row r="96" spans="1:8" x14ac:dyDescent="0.3">
      <c r="D96" s="4"/>
      <c r="F96" s="4"/>
      <c r="G96" s="11"/>
      <c r="H96" s="8"/>
    </row>
    <row r="97" spans="4:8" x14ac:dyDescent="0.3">
      <c r="D97" s="4"/>
      <c r="F97" s="4"/>
      <c r="G97" s="11"/>
      <c r="H97" s="8"/>
    </row>
  </sheetData>
  <mergeCells count="12">
    <mergeCell ref="A82:H82"/>
    <mergeCell ref="A23:H23"/>
    <mergeCell ref="A28:H28"/>
    <mergeCell ref="A32:H32"/>
    <mergeCell ref="A37:H37"/>
    <mergeCell ref="A43:H43"/>
    <mergeCell ref="A49:H49"/>
    <mergeCell ref="A56:H56"/>
    <mergeCell ref="A64:H64"/>
    <mergeCell ref="A68:H68"/>
    <mergeCell ref="A73:H73"/>
    <mergeCell ref="A78:H7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47637-1BA1-453C-AA15-A077AF7695B5}">
  <sheetPr>
    <tabColor theme="9" tint="0.59999389629810485"/>
  </sheetPr>
  <dimension ref="A1:J203"/>
  <sheetViews>
    <sheetView topLeftCell="A190" workbookViewId="0">
      <selection activeCell="E12" sqref="E12"/>
    </sheetView>
  </sheetViews>
  <sheetFormatPr defaultRowHeight="14.4" x14ac:dyDescent="0.3"/>
  <cols>
    <col min="2" max="2" width="35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5546875" bestFit="1" customWidth="1"/>
  </cols>
  <sheetData>
    <row r="1" spans="1:10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61</v>
      </c>
      <c r="H1" s="1" t="s">
        <v>62</v>
      </c>
      <c r="J1">
        <v>5153.28</v>
      </c>
    </row>
    <row r="2" spans="1:10" x14ac:dyDescent="0.3">
      <c r="A2" s="1"/>
      <c r="B2" s="2" t="s">
        <v>59</v>
      </c>
      <c r="C2" s="12"/>
      <c r="D2" s="12"/>
      <c r="E2" s="12"/>
      <c r="F2" s="12"/>
      <c r="G2" s="3"/>
      <c r="H2" s="1"/>
      <c r="J2">
        <v>5222.1000000000004</v>
      </c>
    </row>
    <row r="3" spans="1:10" x14ac:dyDescent="0.3">
      <c r="A3">
        <v>100</v>
      </c>
      <c r="B3" t="s">
        <v>60</v>
      </c>
      <c r="C3" s="4">
        <v>14695935</v>
      </c>
      <c r="D3" s="4">
        <f>C3/$J$1</f>
        <v>2851.7633429582716</v>
      </c>
      <c r="E3" s="4">
        <v>14283933</v>
      </c>
      <c r="F3" s="4">
        <f>E3/$J$2</f>
        <v>2735.2852300798527</v>
      </c>
      <c r="G3" s="11">
        <f>F3-D3</f>
        <v>-116.47811287841887</v>
      </c>
      <c r="H3" s="8">
        <f>G3/D3</f>
        <v>-4.0844242270675415E-2</v>
      </c>
    </row>
    <row r="4" spans="1:10" x14ac:dyDescent="0.3">
      <c r="A4">
        <v>200</v>
      </c>
      <c r="B4" t="s">
        <v>63</v>
      </c>
      <c r="C4" s="4">
        <v>6299014</v>
      </c>
      <c r="D4" s="4">
        <f t="shared" ref="D4:D66" si="0">C4/$J$1</f>
        <v>1222.3310202434179</v>
      </c>
      <c r="E4" s="4">
        <v>6465826</v>
      </c>
      <c r="F4" s="4">
        <f t="shared" ref="F4:F66" si="1">E4/$J$2</f>
        <v>1238.1658719672162</v>
      </c>
      <c r="G4" s="11">
        <f t="shared" ref="G4:G66" si="2">F4-D4</f>
        <v>15.834851723798238</v>
      </c>
      <c r="H4" s="8">
        <f t="shared" ref="H4:H66" si="3">G4/D4</f>
        <v>1.2954634596972632E-2</v>
      </c>
    </row>
    <row r="5" spans="1:10" x14ac:dyDescent="0.3">
      <c r="A5">
        <v>500</v>
      </c>
      <c r="B5" t="s">
        <v>64</v>
      </c>
      <c r="C5" s="4">
        <v>387000</v>
      </c>
      <c r="D5" s="4">
        <f t="shared" si="0"/>
        <v>75.097801788375563</v>
      </c>
      <c r="E5" s="4">
        <v>387000</v>
      </c>
      <c r="F5" s="4">
        <f t="shared" si="1"/>
        <v>74.108117424024812</v>
      </c>
      <c r="G5" s="11">
        <f t="shared" si="2"/>
        <v>-0.98968436435075091</v>
      </c>
      <c r="H5" s="8">
        <f t="shared" si="3"/>
        <v>-1.3178606307807332E-2</v>
      </c>
    </row>
    <row r="6" spans="1:10" x14ac:dyDescent="0.3">
      <c r="A6">
        <v>600</v>
      </c>
      <c r="B6" t="s">
        <v>65</v>
      </c>
      <c r="C6" s="4">
        <v>1169330</v>
      </c>
      <c r="D6" s="4">
        <f t="shared" si="0"/>
        <v>226.90985158966717</v>
      </c>
      <c r="E6" s="4">
        <v>1171330</v>
      </c>
      <c r="F6" s="4">
        <f t="shared" si="1"/>
        <v>224.30248367514983</v>
      </c>
      <c r="G6" s="11">
        <f t="shared" si="2"/>
        <v>-2.6073679145173401</v>
      </c>
      <c r="H6" s="8">
        <f t="shared" si="3"/>
        <v>-1.1490765589289523E-2</v>
      </c>
    </row>
    <row r="7" spans="1:10" x14ac:dyDescent="0.3">
      <c r="A7">
        <v>900</v>
      </c>
      <c r="B7" t="s">
        <v>96</v>
      </c>
      <c r="C7" s="4">
        <v>1000</v>
      </c>
      <c r="D7" s="4">
        <f t="shared" si="0"/>
        <v>0.19405116741182316</v>
      </c>
      <c r="E7" s="4">
        <v>0</v>
      </c>
      <c r="F7" s="4">
        <f t="shared" si="1"/>
        <v>0</v>
      </c>
      <c r="G7" s="11">
        <f t="shared" si="2"/>
        <v>-0.19405116741182316</v>
      </c>
      <c r="H7" s="8">
        <f t="shared" si="3"/>
        <v>-1</v>
      </c>
    </row>
    <row r="8" spans="1:10" x14ac:dyDescent="0.3">
      <c r="A8" s="21">
        <v>100</v>
      </c>
      <c r="B8" s="21" t="s">
        <v>66</v>
      </c>
      <c r="C8" s="22">
        <f>SUM(C3:C7)</f>
        <v>22552279</v>
      </c>
      <c r="D8" s="5">
        <f t="shared" si="0"/>
        <v>4376.2960677471438</v>
      </c>
      <c r="E8" s="22">
        <f>SUM(E3:E7)</f>
        <v>22308089</v>
      </c>
      <c r="F8" s="5">
        <f t="shared" si="1"/>
        <v>4271.8617031462436</v>
      </c>
      <c r="G8" s="15">
        <f t="shared" si="2"/>
        <v>-104.43436460090015</v>
      </c>
      <c r="H8" s="14">
        <f t="shared" si="3"/>
        <v>-2.3863642446536187E-2</v>
      </c>
    </row>
    <row r="9" spans="1:10" x14ac:dyDescent="0.3">
      <c r="A9" s="20"/>
      <c r="B9" s="21"/>
      <c r="C9" s="22"/>
      <c r="D9" s="4"/>
      <c r="E9" s="22"/>
      <c r="F9" s="4"/>
      <c r="G9" s="11"/>
      <c r="H9" s="8"/>
    </row>
    <row r="10" spans="1:10" x14ac:dyDescent="0.3">
      <c r="A10" s="46">
        <v>300</v>
      </c>
      <c r="B10" s="1" t="s">
        <v>154</v>
      </c>
      <c r="C10" s="4"/>
      <c r="D10" s="4"/>
      <c r="E10" s="4"/>
      <c r="F10" s="4"/>
      <c r="G10" s="11"/>
      <c r="H10" s="8"/>
    </row>
    <row r="11" spans="1:10" x14ac:dyDescent="0.3">
      <c r="A11">
        <v>100</v>
      </c>
      <c r="B11" t="s">
        <v>60</v>
      </c>
      <c r="C11" s="4">
        <v>550614</v>
      </c>
      <c r="D11" s="4">
        <f t="shared" si="0"/>
        <v>106.8472894932936</v>
      </c>
      <c r="E11" s="4">
        <v>497738</v>
      </c>
      <c r="F11" s="4">
        <f t="shared" si="1"/>
        <v>95.313762662530394</v>
      </c>
      <c r="G11" s="11">
        <f t="shared" si="2"/>
        <v>-11.533526830763208</v>
      </c>
      <c r="H11" s="8">
        <f t="shared" si="3"/>
        <v>-0.10794402820566752</v>
      </c>
    </row>
    <row r="12" spans="1:10" x14ac:dyDescent="0.3">
      <c r="A12">
        <v>200</v>
      </c>
      <c r="B12" s="2" t="s">
        <v>63</v>
      </c>
      <c r="C12" s="4">
        <v>252267</v>
      </c>
      <c r="D12" s="4">
        <f t="shared" si="0"/>
        <v>48.952705849478392</v>
      </c>
      <c r="E12" s="4">
        <v>232666</v>
      </c>
      <c r="F12" s="4">
        <f t="shared" si="1"/>
        <v>44.554106585473271</v>
      </c>
      <c r="G12" s="11">
        <f t="shared" si="2"/>
        <v>-4.3985992640051208</v>
      </c>
      <c r="H12" s="8">
        <f t="shared" si="3"/>
        <v>-8.9854057864137235E-2</v>
      </c>
    </row>
    <row r="13" spans="1:10" x14ac:dyDescent="0.3">
      <c r="A13">
        <v>600</v>
      </c>
      <c r="B13" t="s">
        <v>65</v>
      </c>
      <c r="C13" s="4">
        <v>700</v>
      </c>
      <c r="D13" s="4">
        <f t="shared" si="0"/>
        <v>0.1358358171882762</v>
      </c>
      <c r="E13" s="4">
        <v>700</v>
      </c>
      <c r="F13" s="4">
        <f t="shared" si="1"/>
        <v>0.13404569043105263</v>
      </c>
      <c r="G13" s="11">
        <f t="shared" si="2"/>
        <v>-1.7901267572235646E-3</v>
      </c>
      <c r="H13" s="8">
        <f t="shared" si="3"/>
        <v>-1.3178606307807216E-2</v>
      </c>
    </row>
    <row r="14" spans="1:10" x14ac:dyDescent="0.3">
      <c r="A14">
        <v>900</v>
      </c>
      <c r="B14" t="s">
        <v>39</v>
      </c>
      <c r="C14" s="4">
        <v>300</v>
      </c>
      <c r="D14" s="4">
        <f t="shared" si="0"/>
        <v>5.8215350223546951E-2</v>
      </c>
      <c r="E14" s="4">
        <v>300</v>
      </c>
      <c r="F14" s="4">
        <f t="shared" si="1"/>
        <v>5.7448153041879703E-2</v>
      </c>
      <c r="G14" s="11">
        <f t="shared" si="2"/>
        <v>-7.6719718166724793E-4</v>
      </c>
      <c r="H14" s="8">
        <f t="shared" si="3"/>
        <v>-1.3178606307807317E-2</v>
      </c>
    </row>
    <row r="15" spans="1:10" x14ac:dyDescent="0.3">
      <c r="A15" s="1">
        <v>300</v>
      </c>
      <c r="B15" s="1" t="s">
        <v>68</v>
      </c>
      <c r="C15" s="5">
        <f>SUM(C11:C14)</f>
        <v>803881</v>
      </c>
      <c r="D15" s="5">
        <f t="shared" si="0"/>
        <v>155.99404651018381</v>
      </c>
      <c r="E15" s="5">
        <f>SUM(E11:E14)</f>
        <v>731404</v>
      </c>
      <c r="F15" s="5">
        <f t="shared" si="1"/>
        <v>140.0593630914766</v>
      </c>
      <c r="G15" s="15">
        <f t="shared" si="2"/>
        <v>-15.934683418707209</v>
      </c>
      <c r="H15" s="14">
        <f t="shared" si="3"/>
        <v>-0.10214930489457455</v>
      </c>
    </row>
    <row r="16" spans="1:10" x14ac:dyDescent="0.3">
      <c r="B16" s="1"/>
      <c r="C16" s="5"/>
      <c r="D16" s="4"/>
      <c r="E16" s="5"/>
      <c r="F16" s="4"/>
      <c r="G16" s="11"/>
      <c r="H16" s="8"/>
    </row>
    <row r="17" spans="1:8" x14ac:dyDescent="0.3">
      <c r="A17" s="1">
        <v>400</v>
      </c>
      <c r="B17" s="1" t="s">
        <v>172</v>
      </c>
      <c r="C17" s="5"/>
      <c r="D17" s="4"/>
      <c r="E17" s="5"/>
      <c r="F17" s="4"/>
      <c r="G17" s="11"/>
      <c r="H17" s="8"/>
    </row>
    <row r="18" spans="1:8" x14ac:dyDescent="0.3">
      <c r="A18">
        <v>100</v>
      </c>
      <c r="B18" t="s">
        <v>60</v>
      </c>
      <c r="C18" s="28">
        <v>24265</v>
      </c>
      <c r="D18" s="4">
        <f t="shared" si="0"/>
        <v>4.7086515772478892</v>
      </c>
      <c r="E18" s="28">
        <v>37000</v>
      </c>
      <c r="F18" s="4">
        <f t="shared" si="1"/>
        <v>7.0852722084984965</v>
      </c>
      <c r="G18" s="11">
        <f t="shared" si="2"/>
        <v>2.3766206312506073</v>
      </c>
      <c r="H18" s="8">
        <f t="shared" si="3"/>
        <v>0.50473486777709164</v>
      </c>
    </row>
    <row r="19" spans="1:8" x14ac:dyDescent="0.3">
      <c r="A19">
        <v>200</v>
      </c>
      <c r="B19" s="2" t="s">
        <v>63</v>
      </c>
      <c r="C19" s="28">
        <v>632</v>
      </c>
      <c r="D19" s="4">
        <f t="shared" si="0"/>
        <v>0.12264033780427223</v>
      </c>
      <c r="E19" s="28">
        <v>3269</v>
      </c>
      <c r="F19" s="4">
        <f t="shared" si="1"/>
        <v>0.62599337431301583</v>
      </c>
      <c r="G19" s="11">
        <f t="shared" si="2"/>
        <v>0.50335303650874363</v>
      </c>
      <c r="H19" s="8">
        <f t="shared" si="3"/>
        <v>4.1043024303477509</v>
      </c>
    </row>
    <row r="20" spans="1:8" x14ac:dyDescent="0.3">
      <c r="A20" s="1">
        <v>400</v>
      </c>
      <c r="B20" s="1" t="s">
        <v>173</v>
      </c>
      <c r="C20" s="5">
        <f>SUM(C18:C19)</f>
        <v>24897</v>
      </c>
      <c r="D20" s="5">
        <f t="shared" si="0"/>
        <v>4.8312919150521614</v>
      </c>
      <c r="E20" s="5">
        <f>SUM(E18:E19)</f>
        <v>40269</v>
      </c>
      <c r="F20" s="5">
        <f t="shared" si="1"/>
        <v>7.711265582811512</v>
      </c>
      <c r="G20" s="15">
        <f t="shared" si="2"/>
        <v>2.8799736677593506</v>
      </c>
      <c r="H20" s="14">
        <f t="shared" si="3"/>
        <v>0.59610839468975796</v>
      </c>
    </row>
    <row r="21" spans="1:8" x14ac:dyDescent="0.3">
      <c r="C21" s="4"/>
      <c r="D21" s="4"/>
      <c r="E21" s="4"/>
      <c r="F21" s="4"/>
      <c r="G21" s="11"/>
      <c r="H21" s="8"/>
    </row>
    <row r="22" spans="1:8" x14ac:dyDescent="0.3">
      <c r="A22" s="1">
        <v>910</v>
      </c>
      <c r="B22" s="1" t="s">
        <v>76</v>
      </c>
      <c r="C22" s="4"/>
      <c r="D22" s="4"/>
      <c r="E22" s="4"/>
      <c r="F22" s="4"/>
      <c r="G22" s="11"/>
      <c r="H22" s="8"/>
    </row>
    <row r="23" spans="1:8" x14ac:dyDescent="0.3">
      <c r="A23">
        <v>100</v>
      </c>
      <c r="B23" t="s">
        <v>60</v>
      </c>
      <c r="C23" s="4">
        <v>150000</v>
      </c>
      <c r="D23" s="4">
        <f t="shared" si="0"/>
        <v>29.107675111773474</v>
      </c>
      <c r="E23" s="4">
        <v>150000</v>
      </c>
      <c r="F23" s="4">
        <f t="shared" si="1"/>
        <v>28.72407652093985</v>
      </c>
      <c r="G23" s="11">
        <f t="shared" si="2"/>
        <v>-0.3835985908336248</v>
      </c>
      <c r="H23" s="8">
        <f t="shared" si="3"/>
        <v>-1.3178606307807346E-2</v>
      </c>
    </row>
    <row r="24" spans="1:8" x14ac:dyDescent="0.3">
      <c r="A24">
        <v>200</v>
      </c>
      <c r="B24" s="2" t="s">
        <v>63</v>
      </c>
      <c r="C24" s="4">
        <v>5716</v>
      </c>
      <c r="D24" s="4">
        <f t="shared" si="0"/>
        <v>1.1091964729259811</v>
      </c>
      <c r="E24" s="4">
        <v>5716</v>
      </c>
      <c r="F24" s="4">
        <f t="shared" si="1"/>
        <v>1.0945788092912812</v>
      </c>
      <c r="G24" s="11">
        <f t="shared" si="2"/>
        <v>-1.4617663634699962E-2</v>
      </c>
      <c r="H24" s="8">
        <f t="shared" si="3"/>
        <v>-1.3178606307807317E-2</v>
      </c>
    </row>
    <row r="25" spans="1:8" x14ac:dyDescent="0.3">
      <c r="A25">
        <v>500</v>
      </c>
      <c r="B25" s="2" t="s">
        <v>64</v>
      </c>
      <c r="C25" s="4">
        <v>12000</v>
      </c>
      <c r="D25" s="4">
        <f t="shared" si="0"/>
        <v>2.3286140089418779</v>
      </c>
      <c r="E25" s="4">
        <v>12000</v>
      </c>
      <c r="F25" s="4">
        <f t="shared" si="1"/>
        <v>2.2979261216751881</v>
      </c>
      <c r="G25" s="11">
        <f t="shared" si="2"/>
        <v>-3.0687887266689806E-2</v>
      </c>
      <c r="H25" s="8">
        <f t="shared" si="3"/>
        <v>-1.317860630780727E-2</v>
      </c>
    </row>
    <row r="26" spans="1:8" x14ac:dyDescent="0.3">
      <c r="B26" t="s">
        <v>157</v>
      </c>
      <c r="C26" s="4"/>
      <c r="D26" s="4">
        <f t="shared" si="0"/>
        <v>0</v>
      </c>
      <c r="E26" s="4"/>
      <c r="F26" s="4">
        <f t="shared" si="1"/>
        <v>0</v>
      </c>
      <c r="G26" s="11">
        <f t="shared" si="2"/>
        <v>0</v>
      </c>
      <c r="H26" s="8" t="e">
        <f t="shared" si="3"/>
        <v>#DIV/0!</v>
      </c>
    </row>
    <row r="27" spans="1:8" x14ac:dyDescent="0.3">
      <c r="A27">
        <v>500</v>
      </c>
      <c r="B27" s="2" t="s">
        <v>64</v>
      </c>
      <c r="C27" s="4">
        <v>641</v>
      </c>
      <c r="D27" s="4">
        <f t="shared" si="0"/>
        <v>0.12438679831097864</v>
      </c>
      <c r="E27" s="4">
        <v>700</v>
      </c>
      <c r="F27" s="4">
        <f t="shared" si="1"/>
        <v>0.13404569043105263</v>
      </c>
      <c r="G27" s="11">
        <f t="shared" si="2"/>
        <v>9.6588921200739947E-3</v>
      </c>
      <c r="H27" s="8">
        <f t="shared" si="3"/>
        <v>7.7652067994594245E-2</v>
      </c>
    </row>
    <row r="28" spans="1:8" x14ac:dyDescent="0.3">
      <c r="A28" s="1">
        <v>910</v>
      </c>
      <c r="B28" s="1" t="s">
        <v>78</v>
      </c>
      <c r="C28" s="5">
        <f>SUM(C23:C27)</f>
        <v>168357</v>
      </c>
      <c r="D28" s="5">
        <f t="shared" si="0"/>
        <v>32.66987239195231</v>
      </c>
      <c r="E28" s="5">
        <f>SUM(E23:E27)</f>
        <v>168416</v>
      </c>
      <c r="F28" s="5">
        <f t="shared" si="1"/>
        <v>32.250627142337372</v>
      </c>
      <c r="G28" s="15">
        <f t="shared" si="2"/>
        <v>-0.41924524961493859</v>
      </c>
      <c r="H28" s="14">
        <f t="shared" si="3"/>
        <v>-1.2832778915849479E-2</v>
      </c>
    </row>
    <row r="29" spans="1:8" x14ac:dyDescent="0.3">
      <c r="B29" s="1"/>
      <c r="C29" s="5"/>
      <c r="D29" s="4"/>
      <c r="E29" s="5"/>
      <c r="F29" s="4"/>
      <c r="G29" s="11"/>
      <c r="H29" s="8"/>
    </row>
    <row r="30" spans="1:8" x14ac:dyDescent="0.3">
      <c r="A30" s="1">
        <v>920</v>
      </c>
      <c r="B30" s="1" t="s">
        <v>159</v>
      </c>
      <c r="C30" s="4"/>
      <c r="D30" s="4"/>
      <c r="E30" s="4"/>
      <c r="F30" s="4"/>
      <c r="G30" s="11"/>
      <c r="H30" s="8"/>
    </row>
    <row r="31" spans="1:8" x14ac:dyDescent="0.3">
      <c r="A31">
        <v>100</v>
      </c>
      <c r="B31" t="s">
        <v>60</v>
      </c>
      <c r="C31" s="4">
        <v>461339</v>
      </c>
      <c r="D31" s="4">
        <f t="shared" si="0"/>
        <v>89.523371522603085</v>
      </c>
      <c r="E31" s="4">
        <v>461339</v>
      </c>
      <c r="F31" s="4">
        <f t="shared" si="1"/>
        <v>88.343578253959123</v>
      </c>
      <c r="G31" s="11">
        <f t="shared" si="2"/>
        <v>-1.1797932686439623</v>
      </c>
      <c r="H31" s="8">
        <f t="shared" si="3"/>
        <v>-1.3178606307807398E-2</v>
      </c>
    </row>
    <row r="32" spans="1:8" x14ac:dyDescent="0.3">
      <c r="A32">
        <v>200</v>
      </c>
      <c r="B32" s="2" t="s">
        <v>63</v>
      </c>
      <c r="C32" s="4">
        <v>20098</v>
      </c>
      <c r="D32" s="4">
        <f t="shared" si="0"/>
        <v>3.9000403626428217</v>
      </c>
      <c r="E32" s="4">
        <v>20098</v>
      </c>
      <c r="F32" s="4">
        <f t="shared" si="1"/>
        <v>3.848643266118994</v>
      </c>
      <c r="G32" s="11">
        <f t="shared" si="2"/>
        <v>-5.1397096523827734E-2</v>
      </c>
      <c r="H32" s="8">
        <f t="shared" si="3"/>
        <v>-1.3178606307807294E-2</v>
      </c>
    </row>
    <row r="33" spans="1:8" x14ac:dyDescent="0.3">
      <c r="A33">
        <v>500</v>
      </c>
      <c r="B33" s="2" t="s">
        <v>64</v>
      </c>
      <c r="C33" s="4">
        <v>182550</v>
      </c>
      <c r="D33" s="4">
        <f t="shared" si="0"/>
        <v>35.424040611028317</v>
      </c>
      <c r="E33" s="4">
        <v>183050</v>
      </c>
      <c r="F33" s="4">
        <f t="shared" si="1"/>
        <v>35.052948047720264</v>
      </c>
      <c r="G33" s="11">
        <f t="shared" si="2"/>
        <v>-0.37109256330805351</v>
      </c>
      <c r="H33" s="8">
        <f t="shared" si="3"/>
        <v>-1.0475726566114084E-2</v>
      </c>
    </row>
    <row r="34" spans="1:8" x14ac:dyDescent="0.3">
      <c r="A34">
        <v>600</v>
      </c>
      <c r="B34" t="s">
        <v>65</v>
      </c>
      <c r="C34" s="4">
        <v>76648</v>
      </c>
      <c r="D34" s="4">
        <f t="shared" si="0"/>
        <v>14.873633879781421</v>
      </c>
      <c r="E34" s="4">
        <v>78598</v>
      </c>
      <c r="F34" s="4">
        <f t="shared" si="1"/>
        <v>15.051033109285536</v>
      </c>
      <c r="G34" s="11">
        <f t="shared" si="2"/>
        <v>0.17739922950411469</v>
      </c>
      <c r="H34" s="8">
        <f t="shared" si="3"/>
        <v>1.1927094006614186E-2</v>
      </c>
    </row>
    <row r="35" spans="1:8" x14ac:dyDescent="0.3">
      <c r="A35">
        <v>900</v>
      </c>
      <c r="B35" t="s">
        <v>158</v>
      </c>
      <c r="C35" s="4">
        <v>7000</v>
      </c>
      <c r="D35" s="4">
        <f t="shared" si="0"/>
        <v>1.3583581718827622</v>
      </c>
      <c r="E35" s="4">
        <v>5700</v>
      </c>
      <c r="F35" s="4">
        <f t="shared" si="1"/>
        <v>1.0915149077957143</v>
      </c>
      <c r="G35" s="11">
        <f t="shared" si="2"/>
        <v>-0.26684326408704795</v>
      </c>
      <c r="H35" s="8">
        <f t="shared" si="3"/>
        <v>-0.19644543656492891</v>
      </c>
    </row>
    <row r="36" spans="1:8" x14ac:dyDescent="0.3">
      <c r="B36" t="s">
        <v>174</v>
      </c>
      <c r="C36" s="4"/>
      <c r="D36" s="4">
        <f t="shared" si="0"/>
        <v>0</v>
      </c>
      <c r="E36" s="4"/>
      <c r="F36" s="4">
        <f t="shared" si="1"/>
        <v>0</v>
      </c>
      <c r="G36" s="11">
        <f t="shared" si="2"/>
        <v>0</v>
      </c>
      <c r="H36" s="8" t="e">
        <f t="shared" si="3"/>
        <v>#DIV/0!</v>
      </c>
    </row>
    <row r="37" spans="1:8" x14ac:dyDescent="0.3">
      <c r="A37">
        <v>500</v>
      </c>
      <c r="B37" t="s">
        <v>64</v>
      </c>
      <c r="C37" s="4">
        <v>1000</v>
      </c>
      <c r="D37" s="4">
        <f t="shared" si="0"/>
        <v>0.19405116741182316</v>
      </c>
      <c r="E37" s="4">
        <v>1000</v>
      </c>
      <c r="F37" s="4">
        <f t="shared" si="1"/>
        <v>0.19149384347293233</v>
      </c>
      <c r="G37" s="11">
        <f t="shared" si="2"/>
        <v>-2.5573239388908264E-3</v>
      </c>
      <c r="H37" s="8">
        <f t="shared" si="3"/>
        <v>-1.3178606307807317E-2</v>
      </c>
    </row>
    <row r="38" spans="1:8" s="20" customFormat="1" x14ac:dyDescent="0.3">
      <c r="B38" s="20" t="s">
        <v>157</v>
      </c>
      <c r="C38" s="24"/>
      <c r="D38" s="4">
        <f t="shared" si="0"/>
        <v>0</v>
      </c>
      <c r="E38" s="24"/>
      <c r="F38" s="4">
        <f t="shared" si="1"/>
        <v>0</v>
      </c>
      <c r="G38" s="11">
        <f t="shared" si="2"/>
        <v>0</v>
      </c>
      <c r="H38" s="8" t="e">
        <f t="shared" si="3"/>
        <v>#DIV/0!</v>
      </c>
    </row>
    <row r="39" spans="1:8" x14ac:dyDescent="0.3">
      <c r="A39">
        <v>100</v>
      </c>
      <c r="B39" t="s">
        <v>60</v>
      </c>
      <c r="C39" s="4">
        <v>78285</v>
      </c>
      <c r="D39" s="4">
        <f t="shared" si="0"/>
        <v>15.191295640834577</v>
      </c>
      <c r="E39" s="4">
        <v>78285</v>
      </c>
      <c r="F39" s="4">
        <f t="shared" si="1"/>
        <v>14.991095536278507</v>
      </c>
      <c r="G39" s="11">
        <f t="shared" si="2"/>
        <v>-0.20020010455606929</v>
      </c>
      <c r="H39" s="8">
        <f t="shared" si="3"/>
        <v>-1.3178606307807379E-2</v>
      </c>
    </row>
    <row r="40" spans="1:8" x14ac:dyDescent="0.3">
      <c r="A40">
        <v>200</v>
      </c>
      <c r="B40" s="2" t="s">
        <v>63</v>
      </c>
      <c r="C40" s="4">
        <v>6641</v>
      </c>
      <c r="D40" s="4">
        <f t="shared" si="0"/>
        <v>1.2886938027819177</v>
      </c>
      <c r="E40" s="4">
        <v>6641</v>
      </c>
      <c r="F40" s="4">
        <f t="shared" si="1"/>
        <v>1.2717106145037436</v>
      </c>
      <c r="G40" s="11">
        <f t="shared" si="2"/>
        <v>-1.6983188278174133E-2</v>
      </c>
      <c r="H40" s="8">
        <f t="shared" si="3"/>
        <v>-1.3178606307807436E-2</v>
      </c>
    </row>
    <row r="41" spans="1:8" x14ac:dyDescent="0.3">
      <c r="A41">
        <v>500</v>
      </c>
      <c r="B41" s="2" t="s">
        <v>64</v>
      </c>
      <c r="C41" s="4">
        <v>20000</v>
      </c>
      <c r="D41" s="4">
        <f t="shared" si="0"/>
        <v>3.8810233482364631</v>
      </c>
      <c r="E41" s="4">
        <v>20000</v>
      </c>
      <c r="F41" s="4">
        <f t="shared" si="1"/>
        <v>3.8298768694586465</v>
      </c>
      <c r="G41" s="11">
        <f t="shared" si="2"/>
        <v>-5.114647877781664E-2</v>
      </c>
      <c r="H41" s="8">
        <f t="shared" si="3"/>
        <v>-1.3178606307807346E-2</v>
      </c>
    </row>
    <row r="42" spans="1:8" x14ac:dyDescent="0.3">
      <c r="A42">
        <v>600</v>
      </c>
      <c r="B42" t="s">
        <v>65</v>
      </c>
      <c r="C42" s="4">
        <v>38000</v>
      </c>
      <c r="D42" s="4">
        <f t="shared" si="0"/>
        <v>7.3739443616492801</v>
      </c>
      <c r="E42" s="4">
        <v>38000</v>
      </c>
      <c r="F42" s="4">
        <f t="shared" si="1"/>
        <v>7.2767660519714283</v>
      </c>
      <c r="G42" s="11">
        <f t="shared" si="2"/>
        <v>-9.7178309677851793E-2</v>
      </c>
      <c r="H42" s="8">
        <f t="shared" si="3"/>
        <v>-1.3178606307807371E-2</v>
      </c>
    </row>
    <row r="43" spans="1:8" x14ac:dyDescent="0.3">
      <c r="A43" s="1">
        <v>920</v>
      </c>
      <c r="B43" s="1" t="s">
        <v>160</v>
      </c>
      <c r="C43" s="5">
        <f>SUM(C31:C42)</f>
        <v>891561</v>
      </c>
      <c r="D43" s="5">
        <f t="shared" si="0"/>
        <v>173.00845286885246</v>
      </c>
      <c r="E43" s="5">
        <f>SUM(E31:E42)</f>
        <v>892711</v>
      </c>
      <c r="F43" s="5">
        <f t="shared" si="1"/>
        <v>170.9486605005649</v>
      </c>
      <c r="G43" s="15">
        <f t="shared" si="2"/>
        <v>-2.0597923682875603</v>
      </c>
      <c r="H43" s="14">
        <f t="shared" si="3"/>
        <v>-1.1905732547351128E-2</v>
      </c>
    </row>
    <row r="44" spans="1:8" x14ac:dyDescent="0.3">
      <c r="C44" s="4"/>
      <c r="D44" s="4"/>
      <c r="E44" s="4"/>
      <c r="F44" s="4"/>
      <c r="G44" s="11"/>
      <c r="H44" s="8"/>
    </row>
    <row r="45" spans="1:8" x14ac:dyDescent="0.3">
      <c r="A45" s="35">
        <v>2200</v>
      </c>
      <c r="B45" s="35" t="s">
        <v>162</v>
      </c>
      <c r="C45" s="18"/>
      <c r="D45" s="4"/>
      <c r="E45" s="18"/>
      <c r="F45" s="4"/>
      <c r="G45" s="11"/>
      <c r="H45" s="8"/>
    </row>
    <row r="46" spans="1:8" x14ac:dyDescent="0.3">
      <c r="A46" s="32">
        <v>100</v>
      </c>
      <c r="B46" s="36" t="s">
        <v>60</v>
      </c>
      <c r="C46" s="18">
        <v>467966</v>
      </c>
      <c r="D46" s="4">
        <f t="shared" si="0"/>
        <v>90.809348609041237</v>
      </c>
      <c r="E46" s="18">
        <v>535034</v>
      </c>
      <c r="F46" s="4">
        <f t="shared" si="1"/>
        <v>102.45571704869688</v>
      </c>
      <c r="G46" s="11">
        <f t="shared" si="2"/>
        <v>11.646368439655646</v>
      </c>
      <c r="H46" s="8">
        <f t="shared" si="3"/>
        <v>0.12825076512547631</v>
      </c>
    </row>
    <row r="47" spans="1:8" x14ac:dyDescent="0.3">
      <c r="A47" s="32">
        <v>200</v>
      </c>
      <c r="B47" s="36" t="s">
        <v>63</v>
      </c>
      <c r="C47" s="18">
        <v>214310</v>
      </c>
      <c r="D47" s="4">
        <f t="shared" si="0"/>
        <v>41.587105688027819</v>
      </c>
      <c r="E47" s="18">
        <v>234876</v>
      </c>
      <c r="F47" s="4">
        <f t="shared" si="1"/>
        <v>44.977307979548456</v>
      </c>
      <c r="G47" s="11">
        <f t="shared" si="2"/>
        <v>3.3902022915206373</v>
      </c>
      <c r="H47" s="8">
        <f t="shared" si="3"/>
        <v>8.1520515444204522E-2</v>
      </c>
    </row>
    <row r="48" spans="1:8" x14ac:dyDescent="0.3">
      <c r="A48" s="32">
        <v>500</v>
      </c>
      <c r="B48" s="32" t="s">
        <v>64</v>
      </c>
      <c r="C48" s="18">
        <v>181085</v>
      </c>
      <c r="D48" s="4">
        <f t="shared" si="0"/>
        <v>35.139755650769999</v>
      </c>
      <c r="E48" s="18">
        <v>149700</v>
      </c>
      <c r="F48" s="4">
        <f t="shared" si="1"/>
        <v>28.666628367897971</v>
      </c>
      <c r="G48" s="11">
        <f t="shared" si="2"/>
        <v>-6.4731272828720279</v>
      </c>
      <c r="H48" s="8">
        <f t="shared" si="3"/>
        <v>-0.18421093610337003</v>
      </c>
    </row>
    <row r="49" spans="1:8" x14ac:dyDescent="0.3">
      <c r="A49" s="32">
        <v>600</v>
      </c>
      <c r="B49" s="32" t="s">
        <v>65</v>
      </c>
      <c r="C49" s="18">
        <v>80662</v>
      </c>
      <c r="D49" s="4">
        <f t="shared" si="0"/>
        <v>15.652555265772479</v>
      </c>
      <c r="E49" s="18">
        <v>82016</v>
      </c>
      <c r="F49" s="4">
        <f t="shared" si="1"/>
        <v>15.705559066276018</v>
      </c>
      <c r="G49" s="11">
        <f t="shared" si="2"/>
        <v>5.3003800503539367E-2</v>
      </c>
      <c r="H49" s="8">
        <f t="shared" si="3"/>
        <v>3.3862714172581804E-3</v>
      </c>
    </row>
    <row r="50" spans="1:8" x14ac:dyDescent="0.3">
      <c r="A50" s="35">
        <v>2200</v>
      </c>
      <c r="B50" s="35" t="s">
        <v>163</v>
      </c>
      <c r="C50" s="17">
        <f>SUM(C46:C49)</f>
        <v>944023</v>
      </c>
      <c r="D50" s="5">
        <f t="shared" si="0"/>
        <v>183.18876521361153</v>
      </c>
      <c r="E50" s="17">
        <f>SUM(E46:E49)</f>
        <v>1001626</v>
      </c>
      <c r="F50" s="5">
        <f t="shared" si="1"/>
        <v>191.80521246241932</v>
      </c>
      <c r="G50" s="15">
        <f t="shared" si="2"/>
        <v>8.6164472488077877</v>
      </c>
      <c r="H50" s="14">
        <f t="shared" si="3"/>
        <v>4.7035893488120727E-2</v>
      </c>
    </row>
    <row r="51" spans="1:8" x14ac:dyDescent="0.3">
      <c r="C51" s="4"/>
      <c r="D51" s="4"/>
      <c r="E51" s="4"/>
      <c r="F51" s="4"/>
      <c r="G51" s="11"/>
      <c r="H51" s="8"/>
    </row>
    <row r="52" spans="1:8" x14ac:dyDescent="0.3">
      <c r="A52" s="1">
        <v>2100</v>
      </c>
      <c r="B52" s="1" t="s">
        <v>81</v>
      </c>
      <c r="C52" s="4"/>
      <c r="D52" s="4"/>
      <c r="E52" s="4"/>
      <c r="F52" s="4"/>
      <c r="G52" s="11"/>
      <c r="H52" s="8"/>
    </row>
    <row r="53" spans="1:8" x14ac:dyDescent="0.3">
      <c r="A53">
        <v>100</v>
      </c>
      <c r="B53" t="s">
        <v>60</v>
      </c>
      <c r="C53" s="4">
        <v>1262255</v>
      </c>
      <c r="D53" s="4">
        <f t="shared" si="0"/>
        <v>244.94205632141083</v>
      </c>
      <c r="E53" s="4">
        <v>1271602</v>
      </c>
      <c r="F53" s="4">
        <f t="shared" si="1"/>
        <v>243.5039543478677</v>
      </c>
      <c r="G53" s="11">
        <f t="shared" si="2"/>
        <v>-1.4381019735431266</v>
      </c>
      <c r="H53" s="8">
        <f t="shared" si="3"/>
        <v>-5.8711925389246418E-3</v>
      </c>
    </row>
    <row r="54" spans="1:8" x14ac:dyDescent="0.3">
      <c r="A54">
        <v>200</v>
      </c>
      <c r="B54" s="2" t="s">
        <v>63</v>
      </c>
      <c r="C54" s="4">
        <v>604897</v>
      </c>
      <c r="D54" s="4">
        <f t="shared" si="0"/>
        <v>117.38096901390959</v>
      </c>
      <c r="E54" s="4">
        <v>617061</v>
      </c>
      <c r="F54" s="4">
        <f t="shared" si="1"/>
        <v>118.1633825472511</v>
      </c>
      <c r="G54" s="11">
        <f t="shared" si="2"/>
        <v>0.78241353334151142</v>
      </c>
      <c r="H54" s="8">
        <f t="shared" si="3"/>
        <v>6.6655910230967322E-3</v>
      </c>
    </row>
    <row r="55" spans="1:8" x14ac:dyDescent="0.3">
      <c r="A55">
        <v>500</v>
      </c>
      <c r="B55" t="s">
        <v>64</v>
      </c>
      <c r="C55" s="4">
        <v>17445</v>
      </c>
      <c r="D55" s="4">
        <f t="shared" si="0"/>
        <v>3.3852226154992549</v>
      </c>
      <c r="E55" s="4">
        <v>17475</v>
      </c>
      <c r="F55" s="4">
        <f t="shared" si="1"/>
        <v>3.3463549146894924</v>
      </c>
      <c r="G55" s="11">
        <f t="shared" si="2"/>
        <v>-3.8867700809762429E-2</v>
      </c>
      <c r="H55" s="8">
        <f t="shared" si="3"/>
        <v>-1.1481578975576529E-2</v>
      </c>
    </row>
    <row r="56" spans="1:8" x14ac:dyDescent="0.3">
      <c r="A56">
        <v>600</v>
      </c>
      <c r="B56" t="s">
        <v>65</v>
      </c>
      <c r="C56" s="4">
        <v>37500</v>
      </c>
      <c r="D56" s="4">
        <f t="shared" si="0"/>
        <v>7.2769187779433686</v>
      </c>
      <c r="E56" s="4">
        <v>38000</v>
      </c>
      <c r="F56" s="4">
        <f t="shared" si="1"/>
        <v>7.2767660519714283</v>
      </c>
      <c r="G56" s="11">
        <f t="shared" si="2"/>
        <v>-1.5272597194027071E-4</v>
      </c>
      <c r="H56" s="8">
        <f t="shared" si="3"/>
        <v>-2.0987725244809551E-5</v>
      </c>
    </row>
    <row r="57" spans="1:8" x14ac:dyDescent="0.3">
      <c r="A57">
        <v>900</v>
      </c>
      <c r="B57" t="s">
        <v>39</v>
      </c>
      <c r="C57" s="4">
        <v>172</v>
      </c>
      <c r="D57" s="4">
        <f t="shared" si="0"/>
        <v>3.3376800794833586E-2</v>
      </c>
      <c r="E57" s="4">
        <v>172</v>
      </c>
      <c r="F57" s="4">
        <f t="shared" si="1"/>
        <v>3.2936941077344364E-2</v>
      </c>
      <c r="G57" s="11">
        <f t="shared" si="2"/>
        <v>-4.3985971748922159E-4</v>
      </c>
      <c r="H57" s="8">
        <f t="shared" si="3"/>
        <v>-1.3178606307807299E-2</v>
      </c>
    </row>
    <row r="58" spans="1:8" x14ac:dyDescent="0.3">
      <c r="A58" s="1">
        <v>2100</v>
      </c>
      <c r="B58" s="1" t="s">
        <v>161</v>
      </c>
      <c r="C58" s="5">
        <f>SUM(C53:C57)</f>
        <v>1922269</v>
      </c>
      <c r="D58" s="5">
        <f t="shared" si="0"/>
        <v>373.01854352955792</v>
      </c>
      <c r="E58" s="5">
        <f>SUM(E53:E57)</f>
        <v>1944310</v>
      </c>
      <c r="F58" s="5">
        <f t="shared" si="1"/>
        <v>372.32339480285708</v>
      </c>
      <c r="G58" s="15">
        <f t="shared" si="2"/>
        <v>-0.69514872670083605</v>
      </c>
      <c r="H58" s="14">
        <f t="shared" si="3"/>
        <v>-1.8635768616842305E-3</v>
      </c>
    </row>
    <row r="59" spans="1:8" x14ac:dyDescent="0.3">
      <c r="B59" s="1"/>
      <c r="C59" s="5"/>
      <c r="D59" s="4"/>
      <c r="E59" s="5"/>
      <c r="F59" s="4"/>
      <c r="G59" s="11"/>
      <c r="H59" s="8"/>
    </row>
    <row r="60" spans="1:8" x14ac:dyDescent="0.3">
      <c r="A60" s="1">
        <v>2300</v>
      </c>
      <c r="B60" s="1" t="s">
        <v>85</v>
      </c>
      <c r="C60" s="4"/>
      <c r="D60" s="4"/>
      <c r="E60" s="4"/>
      <c r="F60" s="4"/>
      <c r="G60" s="11"/>
      <c r="H60" s="8"/>
    </row>
    <row r="61" spans="1:8" x14ac:dyDescent="0.3">
      <c r="A61">
        <v>100</v>
      </c>
      <c r="B61" t="s">
        <v>60</v>
      </c>
      <c r="C61" s="4">
        <v>769894</v>
      </c>
      <c r="D61" s="4">
        <f t="shared" si="0"/>
        <v>149.39882948335818</v>
      </c>
      <c r="E61" s="4">
        <v>765540</v>
      </c>
      <c r="F61" s="4">
        <f t="shared" si="1"/>
        <v>146.59619693226861</v>
      </c>
      <c r="G61" s="11">
        <f t="shared" si="2"/>
        <v>-2.8026325510895731</v>
      </c>
      <c r="H61" s="8">
        <f t="shared" si="3"/>
        <v>-1.8759400999201026E-2</v>
      </c>
    </row>
    <row r="62" spans="1:8" x14ac:dyDescent="0.3">
      <c r="A62">
        <v>200</v>
      </c>
      <c r="B62" s="2" t="s">
        <v>63</v>
      </c>
      <c r="C62" s="4">
        <v>401351</v>
      </c>
      <c r="D62" s="4">
        <f t="shared" si="0"/>
        <v>77.882630091902641</v>
      </c>
      <c r="E62" s="4">
        <v>399802</v>
      </c>
      <c r="F62" s="4">
        <f t="shared" si="1"/>
        <v>76.559621608165287</v>
      </c>
      <c r="G62" s="11">
        <f t="shared" si="2"/>
        <v>-1.3230084837373539</v>
      </c>
      <c r="H62" s="8">
        <f t="shared" si="3"/>
        <v>-1.6987208600636426E-2</v>
      </c>
    </row>
    <row r="63" spans="1:8" x14ac:dyDescent="0.3">
      <c r="A63">
        <v>500</v>
      </c>
      <c r="B63" t="s">
        <v>64</v>
      </c>
      <c r="C63" s="4">
        <v>305520</v>
      </c>
      <c r="D63" s="4">
        <f t="shared" si="0"/>
        <v>59.286512667660212</v>
      </c>
      <c r="E63" s="4">
        <v>311020</v>
      </c>
      <c r="F63" s="4">
        <f t="shared" si="1"/>
        <v>59.558415196951415</v>
      </c>
      <c r="G63" s="11">
        <f t="shared" si="2"/>
        <v>0.27190252929120362</v>
      </c>
      <c r="H63" s="8">
        <f t="shared" si="3"/>
        <v>4.5862459614616838E-3</v>
      </c>
    </row>
    <row r="64" spans="1:8" x14ac:dyDescent="0.3">
      <c r="A64">
        <v>600</v>
      </c>
      <c r="B64" t="s">
        <v>65</v>
      </c>
      <c r="C64" s="4">
        <v>60450</v>
      </c>
      <c r="D64" s="4">
        <f t="shared" si="0"/>
        <v>11.730393070044711</v>
      </c>
      <c r="E64" s="4">
        <v>60450</v>
      </c>
      <c r="F64" s="4">
        <f t="shared" si="1"/>
        <v>11.57580283793876</v>
      </c>
      <c r="G64" s="11">
        <f t="shared" si="2"/>
        <v>-0.15459023210595113</v>
      </c>
      <c r="H64" s="8">
        <f t="shared" si="3"/>
        <v>-1.3178606307807374E-2</v>
      </c>
    </row>
    <row r="65" spans="1:8" x14ac:dyDescent="0.3">
      <c r="A65">
        <v>900</v>
      </c>
      <c r="B65" t="s">
        <v>158</v>
      </c>
      <c r="C65" s="4">
        <v>26299</v>
      </c>
      <c r="D65" s="4">
        <f t="shared" si="0"/>
        <v>5.1033516517635373</v>
      </c>
      <c r="E65" s="4">
        <v>26600</v>
      </c>
      <c r="F65" s="4">
        <f t="shared" si="1"/>
        <v>5.0937362363799998</v>
      </c>
      <c r="G65" s="11">
        <f t="shared" si="2"/>
        <v>-9.6154153835374956E-3</v>
      </c>
      <c r="H65" s="8">
        <f t="shared" si="3"/>
        <v>-1.884137335551774E-3</v>
      </c>
    </row>
    <row r="66" spans="1:8" x14ac:dyDescent="0.3">
      <c r="A66" s="1">
        <v>2300</v>
      </c>
      <c r="B66" s="1" t="s">
        <v>86</v>
      </c>
      <c r="C66" s="5">
        <f>SUM(C61:C65)</f>
        <v>1563514</v>
      </c>
      <c r="D66" s="5">
        <f t="shared" si="0"/>
        <v>303.4017169647293</v>
      </c>
      <c r="E66" s="5">
        <f>SUM(E61:E65)</f>
        <v>1563412</v>
      </c>
      <c r="F66" s="5">
        <f t="shared" si="1"/>
        <v>299.38377281170409</v>
      </c>
      <c r="G66" s="15">
        <f t="shared" si="2"/>
        <v>-4.017944153025212</v>
      </c>
      <c r="H66" s="14">
        <f t="shared" si="3"/>
        <v>-1.3242984229691427E-2</v>
      </c>
    </row>
    <row r="67" spans="1:8" x14ac:dyDescent="0.3">
      <c r="B67" s="1"/>
      <c r="C67" s="5"/>
      <c r="D67" s="4"/>
      <c r="E67" s="5"/>
      <c r="F67" s="4"/>
      <c r="G67" s="11"/>
      <c r="H67" s="8"/>
    </row>
    <row r="68" spans="1:8" x14ac:dyDescent="0.3">
      <c r="A68" s="1">
        <v>2400</v>
      </c>
      <c r="B68" s="1" t="s">
        <v>87</v>
      </c>
      <c r="C68" s="4"/>
      <c r="D68" s="4"/>
      <c r="E68" s="4"/>
      <c r="F68" s="4"/>
      <c r="G68" s="11"/>
      <c r="H68" s="8"/>
    </row>
    <row r="69" spans="1:8" x14ac:dyDescent="0.3">
      <c r="A69">
        <v>100</v>
      </c>
      <c r="B69" t="s">
        <v>60</v>
      </c>
      <c r="C69" s="4">
        <v>3016752</v>
      </c>
      <c r="D69" s="4">
        <f t="shared" ref="D69:D135" si="4">C69/$J$1</f>
        <v>585.40424739195237</v>
      </c>
      <c r="E69" s="4">
        <v>3063903</v>
      </c>
      <c r="F69" s="4">
        <f t="shared" ref="F69:F135" si="5">E69/$J$2</f>
        <v>586.71856149824782</v>
      </c>
      <c r="G69" s="11">
        <f t="shared" ref="G69:G132" si="6">F69-D69</f>
        <v>1.3143141062954555</v>
      </c>
      <c r="H69" s="8">
        <f t="shared" ref="H69:H132" si="7">G69/D69</f>
        <v>2.2451393411491048E-3</v>
      </c>
    </row>
    <row r="70" spans="1:8" x14ac:dyDescent="0.3">
      <c r="A70">
        <v>200</v>
      </c>
      <c r="B70" s="2" t="s">
        <v>63</v>
      </c>
      <c r="C70" s="4">
        <v>1348765</v>
      </c>
      <c r="D70" s="4">
        <f t="shared" si="4"/>
        <v>261.72942281420768</v>
      </c>
      <c r="E70" s="4">
        <v>1403573</v>
      </c>
      <c r="F70" s="4">
        <f t="shared" si="5"/>
        <v>268.77558836483405</v>
      </c>
      <c r="G70" s="11">
        <f t="shared" si="6"/>
        <v>7.0461655506263696</v>
      </c>
      <c r="H70" s="8">
        <f t="shared" si="7"/>
        <v>2.6921564548851619E-2</v>
      </c>
    </row>
    <row r="71" spans="1:8" x14ac:dyDescent="0.3">
      <c r="A71">
        <v>500</v>
      </c>
      <c r="B71" t="s">
        <v>64</v>
      </c>
      <c r="C71" s="4">
        <v>117368</v>
      </c>
      <c r="D71" s="4">
        <f t="shared" si="4"/>
        <v>22.775397416790859</v>
      </c>
      <c r="E71" s="4">
        <v>134618</v>
      </c>
      <c r="F71" s="4">
        <f t="shared" si="5"/>
        <v>25.778518220639203</v>
      </c>
      <c r="G71" s="11">
        <f t="shared" si="6"/>
        <v>3.0031208038483435</v>
      </c>
      <c r="H71" s="8">
        <f t="shared" si="7"/>
        <v>0.13185810762776559</v>
      </c>
    </row>
    <row r="72" spans="1:8" x14ac:dyDescent="0.3">
      <c r="A72">
        <v>600</v>
      </c>
      <c r="B72" t="s">
        <v>65</v>
      </c>
      <c r="C72" s="4">
        <v>24200</v>
      </c>
      <c r="D72" s="4">
        <f t="shared" si="4"/>
        <v>4.6960382513661205</v>
      </c>
      <c r="E72" s="4">
        <v>30200</v>
      </c>
      <c r="F72" s="4">
        <f t="shared" si="5"/>
        <v>5.7831140728825563</v>
      </c>
      <c r="G72" s="11">
        <f t="shared" si="6"/>
        <v>1.0870758215164358</v>
      </c>
      <c r="H72" s="8">
        <f t="shared" si="7"/>
        <v>0.23148785493819082</v>
      </c>
    </row>
    <row r="73" spans="1:8" x14ac:dyDescent="0.3">
      <c r="A73">
        <v>900</v>
      </c>
      <c r="B73" t="s">
        <v>158</v>
      </c>
      <c r="C73" s="4">
        <v>5550</v>
      </c>
      <c r="D73" s="4">
        <f t="shared" si="4"/>
        <v>1.0769839791356186</v>
      </c>
      <c r="E73" s="4">
        <v>5550</v>
      </c>
      <c r="F73" s="4">
        <f t="shared" si="5"/>
        <v>1.0627908312747745</v>
      </c>
      <c r="G73" s="11">
        <f t="shared" si="6"/>
        <v>-1.4193147860844135E-2</v>
      </c>
      <c r="H73" s="8">
        <f t="shared" si="7"/>
        <v>-1.3178606307807362E-2</v>
      </c>
    </row>
    <row r="74" spans="1:8" x14ac:dyDescent="0.3">
      <c r="A74" s="1">
        <v>2400</v>
      </c>
      <c r="B74" s="1" t="s">
        <v>164</v>
      </c>
      <c r="C74" s="5">
        <f>SUM(C69:C73)</f>
        <v>4512635</v>
      </c>
      <c r="D74" s="5">
        <f t="shared" si="4"/>
        <v>875.68208985345257</v>
      </c>
      <c r="E74" s="5">
        <f>SUM(E69:E73)</f>
        <v>4637844</v>
      </c>
      <c r="F74" s="5">
        <f t="shared" si="5"/>
        <v>888.11857298787834</v>
      </c>
      <c r="G74" s="15">
        <f t="shared" si="6"/>
        <v>12.436483134425771</v>
      </c>
      <c r="H74" s="14">
        <f t="shared" si="7"/>
        <v>1.4202052638197779E-2</v>
      </c>
    </row>
    <row r="75" spans="1:8" x14ac:dyDescent="0.3">
      <c r="B75" s="1"/>
      <c r="C75" s="5"/>
      <c r="D75" s="4"/>
      <c r="E75" s="5"/>
      <c r="F75" s="4"/>
      <c r="G75" s="11"/>
      <c r="H75" s="8"/>
    </row>
    <row r="76" spans="1:8" x14ac:dyDescent="0.3">
      <c r="A76" s="1">
        <v>2500</v>
      </c>
      <c r="B76" s="1" t="s">
        <v>89</v>
      </c>
      <c r="C76" s="4"/>
      <c r="D76" s="4"/>
      <c r="E76" s="4"/>
      <c r="F76" s="4"/>
      <c r="G76" s="11"/>
      <c r="H76" s="8"/>
    </row>
    <row r="77" spans="1:8" x14ac:dyDescent="0.3">
      <c r="A77">
        <v>100</v>
      </c>
      <c r="B77" t="s">
        <v>60</v>
      </c>
      <c r="C77" s="4">
        <v>1406331</v>
      </c>
      <c r="D77" s="4">
        <f t="shared" si="4"/>
        <v>272.90017231743667</v>
      </c>
      <c r="E77" s="4">
        <v>1473989</v>
      </c>
      <c r="F77" s="4">
        <f t="shared" si="5"/>
        <v>282.25981884682403</v>
      </c>
      <c r="G77" s="11">
        <f t="shared" si="6"/>
        <v>9.3596465293873621</v>
      </c>
      <c r="H77" s="8">
        <f t="shared" si="7"/>
        <v>3.4296960862671234E-2</v>
      </c>
    </row>
    <row r="78" spans="1:8" x14ac:dyDescent="0.3">
      <c r="A78">
        <v>200</v>
      </c>
      <c r="B78" s="2" t="s">
        <v>63</v>
      </c>
      <c r="C78" s="4">
        <v>923528</v>
      </c>
      <c r="D78" s="4">
        <f t="shared" si="4"/>
        <v>179.21168653750621</v>
      </c>
      <c r="E78" s="4">
        <v>998308</v>
      </c>
      <c r="F78" s="4">
        <f t="shared" si="5"/>
        <v>191.16983588977612</v>
      </c>
      <c r="G78" s="11">
        <f t="shared" si="6"/>
        <v>11.958149352269913</v>
      </c>
      <c r="H78" s="8">
        <f t="shared" si="7"/>
        <v>6.6726392588059597E-2</v>
      </c>
    </row>
    <row r="79" spans="1:8" x14ac:dyDescent="0.3">
      <c r="A79">
        <v>500</v>
      </c>
      <c r="B79" t="s">
        <v>64</v>
      </c>
      <c r="C79" s="4">
        <v>522794</v>
      </c>
      <c r="D79" s="4">
        <f t="shared" si="4"/>
        <v>101.44878601589667</v>
      </c>
      <c r="E79" s="4">
        <v>509404</v>
      </c>
      <c r="F79" s="4">
        <f t="shared" si="5"/>
        <v>97.547729840485616</v>
      </c>
      <c r="G79" s="11">
        <f t="shared" si="6"/>
        <v>-3.9010561754110569</v>
      </c>
      <c r="H79" s="8">
        <f t="shared" si="7"/>
        <v>-3.8453453497213609E-2</v>
      </c>
    </row>
    <row r="80" spans="1:8" x14ac:dyDescent="0.3">
      <c r="A80">
        <v>600</v>
      </c>
      <c r="B80" t="s">
        <v>65</v>
      </c>
      <c r="C80" s="4">
        <v>198655</v>
      </c>
      <c r="D80" s="4">
        <f t="shared" si="4"/>
        <v>38.54923466219573</v>
      </c>
      <c r="E80" s="4">
        <v>198655</v>
      </c>
      <c r="F80" s="4">
        <f t="shared" si="5"/>
        <v>38.041209475115373</v>
      </c>
      <c r="G80" s="11">
        <f t="shared" si="6"/>
        <v>-0.50802518708035649</v>
      </c>
      <c r="H80" s="8">
        <f t="shared" si="7"/>
        <v>-1.3178606307807301E-2</v>
      </c>
    </row>
    <row r="81" spans="1:8" x14ac:dyDescent="0.3">
      <c r="A81">
        <v>700</v>
      </c>
      <c r="B81" t="s">
        <v>95</v>
      </c>
      <c r="C81" s="4">
        <v>15000</v>
      </c>
      <c r="D81" s="4">
        <f t="shared" si="4"/>
        <v>2.9107675111773474</v>
      </c>
      <c r="E81" s="4">
        <v>15000</v>
      </c>
      <c r="F81" s="4">
        <f t="shared" si="5"/>
        <v>2.872407652093985</v>
      </c>
      <c r="G81" s="11">
        <f t="shared" si="6"/>
        <v>-3.835985908336248E-2</v>
      </c>
      <c r="H81" s="8">
        <f t="shared" si="7"/>
        <v>-1.3178606307807346E-2</v>
      </c>
    </row>
    <row r="82" spans="1:8" x14ac:dyDescent="0.3">
      <c r="A82">
        <v>900</v>
      </c>
      <c r="B82" t="s">
        <v>158</v>
      </c>
      <c r="C82" s="4">
        <v>6100</v>
      </c>
      <c r="D82" s="4">
        <f t="shared" si="4"/>
        <v>1.1837121212121213</v>
      </c>
      <c r="E82" s="4">
        <v>6100</v>
      </c>
      <c r="F82" s="4">
        <f t="shared" si="5"/>
        <v>1.1681124451848872</v>
      </c>
      <c r="G82" s="11">
        <f t="shared" si="6"/>
        <v>-1.5599676027234111E-2</v>
      </c>
      <c r="H82" s="8">
        <f t="shared" si="7"/>
        <v>-1.3178606307807376E-2</v>
      </c>
    </row>
    <row r="83" spans="1:8" x14ac:dyDescent="0.3">
      <c r="A83" s="1">
        <v>2500</v>
      </c>
      <c r="B83" s="1" t="s">
        <v>90</v>
      </c>
      <c r="C83" s="5">
        <f>SUM(C77:C82)</f>
        <v>3072408</v>
      </c>
      <c r="D83" s="5">
        <f t="shared" si="4"/>
        <v>596.20435916542476</v>
      </c>
      <c r="E83" s="5">
        <f>SUM(E77:E82)</f>
        <v>3201456</v>
      </c>
      <c r="F83" s="5">
        <f t="shared" si="5"/>
        <v>613.05911414948002</v>
      </c>
      <c r="G83" s="15">
        <f t="shared" si="6"/>
        <v>16.854754984055262</v>
      </c>
      <c r="H83" s="14">
        <f t="shared" si="7"/>
        <v>2.8270096863513016E-2</v>
      </c>
    </row>
    <row r="84" spans="1:8" x14ac:dyDescent="0.3">
      <c r="A84" s="1"/>
      <c r="B84" s="1"/>
      <c r="C84" s="5"/>
      <c r="D84" s="4"/>
      <c r="E84" s="5"/>
      <c r="F84" s="4"/>
      <c r="G84" s="11"/>
      <c r="H84" s="8"/>
    </row>
    <row r="85" spans="1:8" x14ac:dyDescent="0.3">
      <c r="A85" s="1">
        <v>2600</v>
      </c>
      <c r="B85" s="1" t="s">
        <v>165</v>
      </c>
      <c r="C85" s="4"/>
      <c r="D85" s="4"/>
      <c r="E85" s="4"/>
      <c r="F85" s="4"/>
      <c r="G85" s="11"/>
      <c r="H85" s="8"/>
    </row>
    <row r="86" spans="1:8" x14ac:dyDescent="0.3">
      <c r="A86">
        <v>100</v>
      </c>
      <c r="B86" t="s">
        <v>60</v>
      </c>
      <c r="C86" s="4">
        <v>2262280</v>
      </c>
      <c r="D86" s="4">
        <f t="shared" si="4"/>
        <v>438.99807501241929</v>
      </c>
      <c r="E86" s="4">
        <v>2267652</v>
      </c>
      <c r="F86" s="4">
        <f t="shared" si="5"/>
        <v>434.24139713908193</v>
      </c>
      <c r="G86" s="11">
        <f t="shared" si="6"/>
        <v>-4.7566778733373667</v>
      </c>
      <c r="H86" s="8">
        <f t="shared" si="7"/>
        <v>-1.0835304626797737E-2</v>
      </c>
    </row>
    <row r="87" spans="1:8" x14ac:dyDescent="0.3">
      <c r="A87">
        <v>200</v>
      </c>
      <c r="B87" s="2" t="s">
        <v>63</v>
      </c>
      <c r="C87" s="4">
        <v>1129750</v>
      </c>
      <c r="D87" s="4">
        <f t="shared" si="4"/>
        <v>219.22930638350721</v>
      </c>
      <c r="E87" s="4">
        <v>1156838</v>
      </c>
      <c r="F87" s="4">
        <f t="shared" si="5"/>
        <v>221.5273548955401</v>
      </c>
      <c r="G87" s="11">
        <f t="shared" si="6"/>
        <v>2.2980485120328922</v>
      </c>
      <c r="H87" s="8">
        <f t="shared" si="7"/>
        <v>1.0482396491337784E-2</v>
      </c>
    </row>
    <row r="88" spans="1:8" x14ac:dyDescent="0.3">
      <c r="A88">
        <v>500</v>
      </c>
      <c r="B88" t="s">
        <v>64</v>
      </c>
      <c r="C88" s="4">
        <v>1828738</v>
      </c>
      <c r="D88" s="4">
        <f t="shared" si="4"/>
        <v>354.86874379036266</v>
      </c>
      <c r="E88" s="4">
        <v>1925971</v>
      </c>
      <c r="F88" s="4">
        <f t="shared" si="5"/>
        <v>368.81158920740694</v>
      </c>
      <c r="G88" s="11">
        <f t="shared" si="6"/>
        <v>13.942845417044282</v>
      </c>
      <c r="H88" s="8">
        <f t="shared" si="7"/>
        <v>3.9290147867406894E-2</v>
      </c>
    </row>
    <row r="89" spans="1:8" x14ac:dyDescent="0.3">
      <c r="A89">
        <v>600</v>
      </c>
      <c r="B89" t="s">
        <v>65</v>
      </c>
      <c r="C89" s="4">
        <v>2001900</v>
      </c>
      <c r="D89" s="4">
        <f t="shared" si="4"/>
        <v>388.47103204172879</v>
      </c>
      <c r="E89" s="4">
        <v>2144900</v>
      </c>
      <c r="F89" s="4">
        <f t="shared" si="5"/>
        <v>410.73514486509254</v>
      </c>
      <c r="G89" s="11">
        <f t="shared" si="6"/>
        <v>22.264112823363746</v>
      </c>
      <c r="H89" s="8">
        <f t="shared" si="7"/>
        <v>5.7312157115931822E-2</v>
      </c>
    </row>
    <row r="90" spans="1:8" x14ac:dyDescent="0.3">
      <c r="A90">
        <v>900</v>
      </c>
      <c r="B90" t="s">
        <v>158</v>
      </c>
      <c r="C90" s="4">
        <v>6230</v>
      </c>
      <c r="D90" s="4">
        <f t="shared" si="4"/>
        <v>1.2089387729756582</v>
      </c>
      <c r="E90" s="4">
        <v>6230</v>
      </c>
      <c r="F90" s="4">
        <f t="shared" si="5"/>
        <v>1.1930066448363685</v>
      </c>
      <c r="G90" s="11">
        <f t="shared" si="6"/>
        <v>-1.5932128139289681E-2</v>
      </c>
      <c r="H90" s="8">
        <f t="shared" si="7"/>
        <v>-1.317860630780718E-2</v>
      </c>
    </row>
    <row r="91" spans="1:8" x14ac:dyDescent="0.3">
      <c r="A91" s="1">
        <v>2600</v>
      </c>
      <c r="B91" s="1" t="s">
        <v>92</v>
      </c>
      <c r="C91" s="5">
        <f>SUM(C86:C90)</f>
        <v>7228898</v>
      </c>
      <c r="D91" s="5">
        <f t="shared" si="4"/>
        <v>1402.7760960009937</v>
      </c>
      <c r="E91" s="5">
        <f>SUM(E86:E90)</f>
        <v>7501591</v>
      </c>
      <c r="F91" s="5">
        <f t="shared" si="5"/>
        <v>1436.5084927519579</v>
      </c>
      <c r="G91" s="15">
        <f t="shared" si="6"/>
        <v>33.732396750964199</v>
      </c>
      <c r="H91" s="14">
        <f t="shared" si="7"/>
        <v>2.4046885919376475E-2</v>
      </c>
    </row>
    <row r="92" spans="1:8" x14ac:dyDescent="0.3">
      <c r="B92" s="1"/>
      <c r="C92" s="5"/>
      <c r="D92" s="4"/>
      <c r="E92" s="5"/>
      <c r="F92" s="4"/>
      <c r="G92" s="11"/>
      <c r="H92" s="8"/>
    </row>
    <row r="93" spans="1:8" x14ac:dyDescent="0.3">
      <c r="A93" s="1">
        <v>2700</v>
      </c>
      <c r="B93" s="1" t="s">
        <v>93</v>
      </c>
      <c r="C93" s="4"/>
      <c r="D93" s="4"/>
      <c r="E93" s="4"/>
      <c r="F93" s="4"/>
      <c r="G93" s="11"/>
      <c r="H93" s="8"/>
    </row>
    <row r="94" spans="1:8" x14ac:dyDescent="0.3">
      <c r="A94">
        <v>100</v>
      </c>
      <c r="B94" t="s">
        <v>60</v>
      </c>
      <c r="C94" s="4">
        <v>1500567</v>
      </c>
      <c r="D94" s="4">
        <f t="shared" si="4"/>
        <v>291.18677812965723</v>
      </c>
      <c r="E94" s="4">
        <v>1503711</v>
      </c>
      <c r="F94" s="4">
        <f t="shared" si="5"/>
        <v>287.95139886252656</v>
      </c>
      <c r="G94" s="11">
        <f t="shared" si="6"/>
        <v>-3.2353792671306678</v>
      </c>
      <c r="H94" s="8">
        <f t="shared" si="7"/>
        <v>-1.1111010217950367E-2</v>
      </c>
    </row>
    <row r="95" spans="1:8" x14ac:dyDescent="0.3">
      <c r="A95">
        <v>200</v>
      </c>
      <c r="B95" s="2" t="s">
        <v>63</v>
      </c>
      <c r="C95" s="4">
        <v>700005</v>
      </c>
      <c r="D95" s="4">
        <f t="shared" si="4"/>
        <v>135.83678744411327</v>
      </c>
      <c r="E95" s="4">
        <v>723026</v>
      </c>
      <c r="F95" s="4">
        <f t="shared" si="5"/>
        <v>138.45502767086037</v>
      </c>
      <c r="G95" s="11">
        <f t="shared" si="6"/>
        <v>2.6182402267471048</v>
      </c>
      <c r="H95" s="8">
        <f t="shared" si="7"/>
        <v>1.9274898030287382E-2</v>
      </c>
    </row>
    <row r="96" spans="1:8" x14ac:dyDescent="0.3">
      <c r="A96">
        <v>500</v>
      </c>
      <c r="B96" t="s">
        <v>64</v>
      </c>
      <c r="C96" s="4">
        <v>412594</v>
      </c>
      <c r="D96" s="4">
        <f t="shared" si="4"/>
        <v>80.064347367113768</v>
      </c>
      <c r="E96" s="4">
        <v>436706</v>
      </c>
      <c r="F96" s="4">
        <f t="shared" si="5"/>
        <v>83.62651040769039</v>
      </c>
      <c r="G96" s="11">
        <f t="shared" si="6"/>
        <v>3.5621630405766211</v>
      </c>
      <c r="H96" s="8">
        <f t="shared" si="7"/>
        <v>4.4491251820779482E-2</v>
      </c>
    </row>
    <row r="97" spans="1:8" x14ac:dyDescent="0.3">
      <c r="A97">
        <v>600</v>
      </c>
      <c r="B97" t="s">
        <v>65</v>
      </c>
      <c r="C97" s="4">
        <v>694150</v>
      </c>
      <c r="D97" s="4">
        <f t="shared" si="4"/>
        <v>134.70061785891704</v>
      </c>
      <c r="E97" s="4">
        <v>696815</v>
      </c>
      <c r="F97" s="4">
        <f t="shared" si="5"/>
        <v>133.43578253959134</v>
      </c>
      <c r="G97" s="11">
        <f t="shared" si="6"/>
        <v>-1.264835319325698</v>
      </c>
      <c r="H97" s="8">
        <f t="shared" si="7"/>
        <v>-9.3899741473380868E-3</v>
      </c>
    </row>
    <row r="98" spans="1:8" x14ac:dyDescent="0.3">
      <c r="A98">
        <v>900</v>
      </c>
      <c r="B98" t="s">
        <v>158</v>
      </c>
      <c r="C98" s="4">
        <v>4320</v>
      </c>
      <c r="D98" s="4">
        <f t="shared" si="4"/>
        <v>0.83830104321907606</v>
      </c>
      <c r="E98" s="4">
        <v>4320</v>
      </c>
      <c r="F98" s="4">
        <f t="shared" si="5"/>
        <v>0.82725340380306767</v>
      </c>
      <c r="G98" s="11">
        <f t="shared" si="6"/>
        <v>-1.1047639416008392E-2</v>
      </c>
      <c r="H98" s="8">
        <f t="shared" si="7"/>
        <v>-1.3178606307807345E-2</v>
      </c>
    </row>
    <row r="99" spans="1:8" x14ac:dyDescent="0.3">
      <c r="A99" s="1">
        <v>2700</v>
      </c>
      <c r="B99" s="1" t="s">
        <v>94</v>
      </c>
      <c r="C99" s="5">
        <f>SUM(C94:C98)</f>
        <v>3311636</v>
      </c>
      <c r="D99" s="5">
        <f t="shared" si="4"/>
        <v>642.62683184302045</v>
      </c>
      <c r="E99" s="5">
        <f>SUM(E94:E98)</f>
        <v>3364578</v>
      </c>
      <c r="F99" s="5">
        <f t="shared" si="5"/>
        <v>644.29597288447167</v>
      </c>
      <c r="G99" s="15">
        <f t="shared" si="6"/>
        <v>1.669141041451212</v>
      </c>
      <c r="H99" s="14">
        <f t="shared" si="7"/>
        <v>2.5973721586822042E-3</v>
      </c>
    </row>
    <row r="100" spans="1:8" x14ac:dyDescent="0.3">
      <c r="B100" s="1"/>
      <c r="C100" s="5"/>
      <c r="D100" s="4"/>
      <c r="E100" s="5"/>
      <c r="F100" s="4"/>
      <c r="G100" s="11"/>
      <c r="H100" s="8"/>
    </row>
    <row r="101" spans="1:8" x14ac:dyDescent="0.3">
      <c r="A101" s="1">
        <v>4700</v>
      </c>
      <c r="B101" s="1" t="s">
        <v>175</v>
      </c>
      <c r="C101" s="5"/>
      <c r="D101" s="4"/>
      <c r="E101" s="5"/>
      <c r="F101" s="4"/>
      <c r="G101" s="11"/>
      <c r="H101" s="8"/>
    </row>
    <row r="102" spans="1:8" x14ac:dyDescent="0.3">
      <c r="A102">
        <v>500</v>
      </c>
      <c r="B102" s="2" t="s">
        <v>169</v>
      </c>
      <c r="C102" s="28">
        <v>0</v>
      </c>
      <c r="D102" s="4">
        <f t="shared" si="4"/>
        <v>0</v>
      </c>
      <c r="E102" s="28">
        <v>2000000</v>
      </c>
      <c r="F102" s="4">
        <f t="shared" si="5"/>
        <v>382.98768694586465</v>
      </c>
      <c r="G102" s="11">
        <f t="shared" si="6"/>
        <v>382.98768694586465</v>
      </c>
      <c r="H102" s="8" t="e">
        <f t="shared" si="7"/>
        <v>#DIV/0!</v>
      </c>
    </row>
    <row r="103" spans="1:8" x14ac:dyDescent="0.3">
      <c r="A103" s="1">
        <v>4700</v>
      </c>
      <c r="B103" s="1" t="s">
        <v>176</v>
      </c>
      <c r="C103" s="5">
        <f>SUM(C102)</f>
        <v>0</v>
      </c>
      <c r="D103" s="5">
        <f t="shared" si="4"/>
        <v>0</v>
      </c>
      <c r="E103" s="5">
        <f>SUM(E102)</f>
        <v>2000000</v>
      </c>
      <c r="F103" s="5">
        <f t="shared" si="5"/>
        <v>382.98768694586465</v>
      </c>
      <c r="G103" s="15">
        <f t="shared" si="6"/>
        <v>382.98768694586465</v>
      </c>
      <c r="H103" s="14" t="e">
        <f t="shared" si="7"/>
        <v>#DIV/0!</v>
      </c>
    </row>
    <row r="104" spans="1:8" x14ac:dyDescent="0.3">
      <c r="B104" s="1"/>
      <c r="C104" s="5"/>
      <c r="D104" s="4"/>
      <c r="E104" s="5"/>
      <c r="F104" s="4"/>
      <c r="G104" s="11"/>
      <c r="H104" s="8"/>
    </row>
    <row r="105" spans="1:8" x14ac:dyDescent="0.3">
      <c r="A105" s="1">
        <v>5000</v>
      </c>
      <c r="B105" s="1" t="s">
        <v>177</v>
      </c>
      <c r="C105" s="5"/>
      <c r="D105" s="4"/>
      <c r="E105" s="5"/>
      <c r="F105" s="4"/>
      <c r="G105" s="11"/>
      <c r="H105" s="8"/>
    </row>
    <row r="106" spans="1:8" x14ac:dyDescent="0.3">
      <c r="A106">
        <v>831</v>
      </c>
      <c r="B106" s="2" t="s">
        <v>178</v>
      </c>
      <c r="C106" s="28">
        <v>176000</v>
      </c>
      <c r="D106" s="4">
        <f t="shared" si="4"/>
        <v>34.153005464480877</v>
      </c>
      <c r="E106" s="28">
        <v>176000</v>
      </c>
      <c r="F106" s="4">
        <f t="shared" si="5"/>
        <v>33.702916451236092</v>
      </c>
      <c r="G106" s="11">
        <f t="shared" si="6"/>
        <v>-0.45008901324478501</v>
      </c>
      <c r="H106" s="8">
        <f t="shared" si="7"/>
        <v>-1.3178606307807305E-2</v>
      </c>
    </row>
    <row r="107" spans="1:8" x14ac:dyDescent="0.3">
      <c r="A107" s="1">
        <v>5000</v>
      </c>
      <c r="B107" s="1" t="s">
        <v>179</v>
      </c>
      <c r="C107" s="5">
        <f>SUM(C106)</f>
        <v>176000</v>
      </c>
      <c r="D107" s="5">
        <f t="shared" si="4"/>
        <v>34.153005464480877</v>
      </c>
      <c r="E107" s="5">
        <f>SUM(E106)</f>
        <v>176000</v>
      </c>
      <c r="F107" s="5">
        <f t="shared" si="5"/>
        <v>33.702916451236092</v>
      </c>
      <c r="G107" s="15">
        <f t="shared" si="6"/>
        <v>-0.45008901324478501</v>
      </c>
      <c r="H107" s="14">
        <f t="shared" si="7"/>
        <v>-1.3178606307807305E-2</v>
      </c>
    </row>
    <row r="108" spans="1:8" x14ac:dyDescent="0.3">
      <c r="B108" s="1"/>
      <c r="C108" s="5"/>
      <c r="D108" s="4"/>
      <c r="E108" s="5"/>
      <c r="F108" s="4"/>
      <c r="G108" s="11"/>
      <c r="H108" s="8"/>
    </row>
    <row r="109" spans="1:8" x14ac:dyDescent="0.3">
      <c r="A109" s="1">
        <v>6200</v>
      </c>
      <c r="B109" s="1" t="s">
        <v>97</v>
      </c>
      <c r="C109" s="4"/>
      <c r="D109" s="4"/>
      <c r="E109" s="4"/>
      <c r="F109" s="4"/>
      <c r="G109" s="11"/>
      <c r="H109" s="8"/>
    </row>
    <row r="110" spans="1:8" x14ac:dyDescent="0.3">
      <c r="A110">
        <v>910</v>
      </c>
      <c r="B110" t="s">
        <v>99</v>
      </c>
      <c r="C110" s="4">
        <v>8619907</v>
      </c>
      <c r="D110" s="4">
        <f t="shared" si="4"/>
        <v>1672.7030163313464</v>
      </c>
      <c r="E110" s="4">
        <v>9219979</v>
      </c>
      <c r="F110" s="4">
        <f t="shared" si="5"/>
        <v>1765.5692154497231</v>
      </c>
      <c r="G110" s="11">
        <f t="shared" si="6"/>
        <v>92.866199118376699</v>
      </c>
      <c r="H110" s="8">
        <f t="shared" si="7"/>
        <v>5.5518641511184311E-2</v>
      </c>
    </row>
    <row r="111" spans="1:8" x14ac:dyDescent="0.3">
      <c r="A111" s="1">
        <v>6200</v>
      </c>
      <c r="B111" s="1" t="s">
        <v>98</v>
      </c>
      <c r="C111" s="5">
        <f>SUM(C110:C110)</f>
        <v>8619907</v>
      </c>
      <c r="D111" s="5">
        <f t="shared" si="4"/>
        <v>1672.7030163313464</v>
      </c>
      <c r="E111" s="5">
        <f>SUM(E110:E110)</f>
        <v>9219979</v>
      </c>
      <c r="F111" s="5">
        <f t="shared" si="5"/>
        <v>1765.5692154497231</v>
      </c>
      <c r="G111" s="15">
        <f t="shared" si="6"/>
        <v>92.866199118376699</v>
      </c>
      <c r="H111" s="14">
        <f t="shared" si="7"/>
        <v>5.5518641511184311E-2</v>
      </c>
    </row>
    <row r="112" spans="1:8" x14ac:dyDescent="0.3">
      <c r="B112" s="1"/>
      <c r="C112" s="5"/>
      <c r="D112" s="4"/>
      <c r="E112" s="5"/>
      <c r="F112" s="4"/>
      <c r="G112" s="11"/>
      <c r="H112" s="8"/>
    </row>
    <row r="113" spans="1:8" x14ac:dyDescent="0.3">
      <c r="B113" s="1" t="s">
        <v>105</v>
      </c>
      <c r="C113" s="5">
        <v>55792265</v>
      </c>
      <c r="D113" s="5">
        <f t="shared" si="4"/>
        <v>10826.554155799802</v>
      </c>
      <c r="E113" s="5">
        <v>58751686</v>
      </c>
      <c r="F113" s="5">
        <f t="shared" si="5"/>
        <v>11250.58616265487</v>
      </c>
      <c r="G113" s="15">
        <f t="shared" si="6"/>
        <v>424.03200685506818</v>
      </c>
      <c r="H113" s="14">
        <f t="shared" si="7"/>
        <v>3.9165924887367191E-2</v>
      </c>
    </row>
    <row r="114" spans="1:8" x14ac:dyDescent="0.3">
      <c r="C114" s="4"/>
      <c r="D114" s="4"/>
      <c r="E114" s="4"/>
      <c r="F114" s="4"/>
      <c r="G114" s="11"/>
      <c r="H114" s="8"/>
    </row>
    <row r="115" spans="1:8" x14ac:dyDescent="0.3">
      <c r="A115">
        <v>8000</v>
      </c>
      <c r="B115" s="1" t="s">
        <v>102</v>
      </c>
      <c r="D115" s="4"/>
      <c r="F115" s="4"/>
      <c r="G115" s="11"/>
      <c r="H115" s="8"/>
    </row>
    <row r="116" spans="1:8" x14ac:dyDescent="0.3">
      <c r="B116" t="s">
        <v>126</v>
      </c>
      <c r="C116" s="4">
        <v>10879832</v>
      </c>
      <c r="D116" s="4">
        <f t="shared" si="4"/>
        <v>2111.2441008445107</v>
      </c>
      <c r="E116" s="4">
        <v>2481735</v>
      </c>
      <c r="F116" s="4">
        <f t="shared" si="5"/>
        <v>475.2369736312977</v>
      </c>
      <c r="G116" s="11">
        <f t="shared" si="6"/>
        <v>-1636.0071272132132</v>
      </c>
      <c r="H116" s="8">
        <f t="shared" si="7"/>
        <v>-0.77490192941630964</v>
      </c>
    </row>
    <row r="117" spans="1:8" x14ac:dyDescent="0.3">
      <c r="B117" s="6" t="s">
        <v>127</v>
      </c>
      <c r="C117" s="15">
        <f>SUM(C116:C116)</f>
        <v>10879832</v>
      </c>
      <c r="D117" s="5">
        <f t="shared" si="4"/>
        <v>2111.2441008445107</v>
      </c>
      <c r="E117" s="15">
        <f>SUM(E116:E116)</f>
        <v>2481735</v>
      </c>
      <c r="F117" s="5">
        <f t="shared" si="5"/>
        <v>475.2369736312977</v>
      </c>
      <c r="G117" s="15">
        <f t="shared" si="6"/>
        <v>-1636.0071272132132</v>
      </c>
      <c r="H117" s="14">
        <f t="shared" si="7"/>
        <v>-0.77490192941630964</v>
      </c>
    </row>
    <row r="118" spans="1:8" x14ac:dyDescent="0.3">
      <c r="D118" s="4">
        <f t="shared" si="4"/>
        <v>0</v>
      </c>
      <c r="F118" s="4"/>
      <c r="G118" s="11"/>
      <c r="H118" s="8"/>
    </row>
    <row r="119" spans="1:8" x14ac:dyDescent="0.3">
      <c r="B119" s="1" t="s">
        <v>106</v>
      </c>
      <c r="C119" s="5">
        <v>66672097</v>
      </c>
      <c r="D119" s="5">
        <f t="shared" si="4"/>
        <v>12937.798256644313</v>
      </c>
      <c r="E119" s="5">
        <v>61233421</v>
      </c>
      <c r="F119" s="5">
        <f t="shared" si="5"/>
        <v>11725.823136286168</v>
      </c>
      <c r="G119" s="15">
        <f t="shared" si="6"/>
        <v>-1211.9751203581454</v>
      </c>
      <c r="H119" s="14">
        <f t="shared" si="7"/>
        <v>-9.3677076757301081E-2</v>
      </c>
    </row>
    <row r="120" spans="1:8" x14ac:dyDescent="0.3">
      <c r="D120" s="4"/>
      <c r="F120" s="4"/>
      <c r="G120" s="11"/>
      <c r="H120" s="8"/>
    </row>
    <row r="121" spans="1:8" x14ac:dyDescent="0.3">
      <c r="A121" s="92" t="s">
        <v>223</v>
      </c>
      <c r="B121" s="92"/>
      <c r="C121" s="92"/>
      <c r="D121" s="92"/>
      <c r="E121" s="92"/>
      <c r="F121" s="92"/>
      <c r="G121" s="92"/>
      <c r="H121" s="92"/>
    </row>
    <row r="122" spans="1:8" x14ac:dyDescent="0.3">
      <c r="A122">
        <v>100</v>
      </c>
      <c r="B122" t="s">
        <v>226</v>
      </c>
      <c r="C122" s="4">
        <v>1138143</v>
      </c>
      <c r="D122" s="4">
        <f t="shared" si="4"/>
        <v>220.85797783159464</v>
      </c>
      <c r="E122" s="4">
        <v>845512</v>
      </c>
      <c r="F122" s="4">
        <f t="shared" si="5"/>
        <v>161.91034258248595</v>
      </c>
      <c r="G122" s="11">
        <f t="shared" si="6"/>
        <v>-58.947635249108686</v>
      </c>
      <c r="H122" s="8">
        <f t="shared" si="7"/>
        <v>-0.26690290216302065</v>
      </c>
    </row>
    <row r="123" spans="1:8" x14ac:dyDescent="0.3">
      <c r="A123" s="1"/>
      <c r="B123" s="1" t="s">
        <v>106</v>
      </c>
      <c r="C123" s="15">
        <f>C122</f>
        <v>1138143</v>
      </c>
      <c r="D123" s="5">
        <f t="shared" si="4"/>
        <v>220.85797783159464</v>
      </c>
      <c r="E123" s="15">
        <f>E122</f>
        <v>845512</v>
      </c>
      <c r="F123" s="5">
        <f t="shared" si="5"/>
        <v>161.91034258248595</v>
      </c>
      <c r="G123" s="15">
        <f t="shared" si="6"/>
        <v>-58.947635249108686</v>
      </c>
      <c r="H123" s="14">
        <f t="shared" si="7"/>
        <v>-0.26690290216302065</v>
      </c>
    </row>
    <row r="124" spans="1:8" x14ac:dyDescent="0.3">
      <c r="D124" s="4"/>
      <c r="F124" s="4"/>
      <c r="G124" s="11"/>
      <c r="H124" s="8"/>
    </row>
    <row r="125" spans="1:8" x14ac:dyDescent="0.3">
      <c r="A125" s="91" t="s">
        <v>536</v>
      </c>
      <c r="B125" s="91"/>
      <c r="C125" s="91"/>
      <c r="D125" s="91"/>
      <c r="E125" s="91"/>
      <c r="F125" s="91"/>
      <c r="G125" s="91"/>
      <c r="H125" s="91"/>
    </row>
    <row r="126" spans="1:8" x14ac:dyDescent="0.3">
      <c r="A126">
        <v>600</v>
      </c>
      <c r="B126" t="s">
        <v>155</v>
      </c>
      <c r="C126" s="4">
        <v>253942</v>
      </c>
      <c r="D126" s="4">
        <f t="shared" si="4"/>
        <v>49.277741554893197</v>
      </c>
      <c r="E126" s="4">
        <v>0</v>
      </c>
      <c r="F126" s="4">
        <f t="shared" si="5"/>
        <v>0</v>
      </c>
      <c r="G126" s="11">
        <f t="shared" si="6"/>
        <v>-49.277741554893197</v>
      </c>
      <c r="H126" s="8">
        <f t="shared" si="7"/>
        <v>-1</v>
      </c>
    </row>
    <row r="127" spans="1:8" x14ac:dyDescent="0.3">
      <c r="B127" s="1" t="s">
        <v>106</v>
      </c>
      <c r="C127" s="15">
        <f>C126</f>
        <v>253942</v>
      </c>
      <c r="D127" s="5">
        <f t="shared" si="4"/>
        <v>49.277741554893197</v>
      </c>
      <c r="E127" s="15">
        <f>E126</f>
        <v>0</v>
      </c>
      <c r="F127" s="5">
        <f t="shared" si="5"/>
        <v>0</v>
      </c>
      <c r="G127" s="15">
        <f t="shared" si="6"/>
        <v>-49.277741554893197</v>
      </c>
      <c r="H127" s="14">
        <f t="shared" si="7"/>
        <v>-1</v>
      </c>
    </row>
    <row r="128" spans="1:8" x14ac:dyDescent="0.3">
      <c r="D128" s="4"/>
      <c r="F128" s="4"/>
      <c r="G128" s="11"/>
      <c r="H128" s="8"/>
    </row>
    <row r="129" spans="1:8" x14ac:dyDescent="0.3">
      <c r="A129" s="91" t="s">
        <v>537</v>
      </c>
      <c r="B129" s="91"/>
      <c r="C129" s="91"/>
      <c r="D129" s="91"/>
      <c r="E129" s="91"/>
      <c r="F129" s="91"/>
      <c r="G129" s="91"/>
      <c r="H129" s="91"/>
    </row>
    <row r="130" spans="1:8" x14ac:dyDescent="0.3">
      <c r="A130">
        <v>100</v>
      </c>
      <c r="B130" t="s">
        <v>226</v>
      </c>
      <c r="C130" s="4">
        <v>428844</v>
      </c>
      <c r="D130" s="4">
        <f t="shared" si="4"/>
        <v>83.217678837555894</v>
      </c>
      <c r="E130" s="4">
        <v>0</v>
      </c>
      <c r="F130" s="4">
        <f t="shared" si="5"/>
        <v>0</v>
      </c>
      <c r="G130" s="11">
        <f t="shared" si="6"/>
        <v>-83.217678837555894</v>
      </c>
      <c r="H130" s="8">
        <f t="shared" si="7"/>
        <v>-1</v>
      </c>
    </row>
    <row r="131" spans="1:8" x14ac:dyDescent="0.3">
      <c r="A131">
        <v>200</v>
      </c>
      <c r="B131" s="2" t="s">
        <v>115</v>
      </c>
      <c r="C131" s="29">
        <v>138150</v>
      </c>
      <c r="D131" s="28">
        <f t="shared" si="4"/>
        <v>26.808168777943369</v>
      </c>
      <c r="E131" s="29">
        <f>E130</f>
        <v>0</v>
      </c>
      <c r="F131" s="28">
        <f t="shared" si="5"/>
        <v>0</v>
      </c>
      <c r="G131" s="29">
        <f t="shared" si="6"/>
        <v>-26.808168777943369</v>
      </c>
      <c r="H131" s="30">
        <f t="shared" si="7"/>
        <v>-1</v>
      </c>
    </row>
    <row r="132" spans="1:8" x14ac:dyDescent="0.3">
      <c r="A132">
        <v>300</v>
      </c>
      <c r="B132" s="2" t="s">
        <v>332</v>
      </c>
      <c r="C132" s="29">
        <v>222439</v>
      </c>
      <c r="D132" s="28">
        <f t="shared" si="4"/>
        <v>43.16454762791853</v>
      </c>
      <c r="E132" s="29">
        <f>E131</f>
        <v>0</v>
      </c>
      <c r="F132" s="28">
        <f t="shared" si="5"/>
        <v>0</v>
      </c>
      <c r="G132" s="29">
        <f t="shared" si="6"/>
        <v>-43.16454762791853</v>
      </c>
      <c r="H132" s="30">
        <f t="shared" si="7"/>
        <v>-1</v>
      </c>
    </row>
    <row r="133" spans="1:8" x14ac:dyDescent="0.3">
      <c r="A133">
        <v>400</v>
      </c>
      <c r="B133" s="2" t="s">
        <v>540</v>
      </c>
      <c r="C133" s="29">
        <v>2342861</v>
      </c>
      <c r="D133" s="28">
        <f t="shared" si="4"/>
        <v>454.63491213363142</v>
      </c>
      <c r="E133" s="29">
        <f>E132</f>
        <v>0</v>
      </c>
      <c r="F133" s="28">
        <f t="shared" si="5"/>
        <v>0</v>
      </c>
      <c r="G133" s="29">
        <f t="shared" ref="G133" si="8">F133-D133</f>
        <v>-454.63491213363142</v>
      </c>
      <c r="H133" s="30">
        <f t="shared" ref="H133" si="9">G133/D133</f>
        <v>-1</v>
      </c>
    </row>
    <row r="134" spans="1:8" x14ac:dyDescent="0.3">
      <c r="A134">
        <v>800</v>
      </c>
      <c r="B134" s="2" t="s">
        <v>180</v>
      </c>
      <c r="C134" s="29">
        <v>8465</v>
      </c>
      <c r="D134" s="28">
        <f t="shared" si="4"/>
        <v>1.642643132141083</v>
      </c>
      <c r="E134" s="29">
        <f>E133</f>
        <v>0</v>
      </c>
      <c r="F134" s="28">
        <f t="shared" si="5"/>
        <v>0</v>
      </c>
      <c r="G134" s="29">
        <f t="shared" ref="G134" si="10">F134-D134</f>
        <v>-1.642643132141083</v>
      </c>
      <c r="H134" s="30">
        <f t="shared" ref="H134" si="11">G134/D134</f>
        <v>-1</v>
      </c>
    </row>
    <row r="135" spans="1:8" x14ac:dyDescent="0.3">
      <c r="A135">
        <v>2100</v>
      </c>
      <c r="B135" s="2" t="s">
        <v>81</v>
      </c>
      <c r="C135" s="29">
        <v>50000</v>
      </c>
      <c r="D135" s="28">
        <f t="shared" si="4"/>
        <v>9.7025583705911576</v>
      </c>
      <c r="E135" s="29">
        <v>50000</v>
      </c>
      <c r="F135" s="28">
        <f t="shared" si="5"/>
        <v>9.574692173646616</v>
      </c>
      <c r="G135" s="29">
        <f t="shared" ref="G135" si="12">F135-D135</f>
        <v>-0.1278661969445416</v>
      </c>
      <c r="H135" s="30">
        <f t="shared" ref="H135" si="13">G135/D135</f>
        <v>-1.3178606307807346E-2</v>
      </c>
    </row>
    <row r="136" spans="1:8" x14ac:dyDescent="0.3">
      <c r="B136" s="1" t="s">
        <v>106</v>
      </c>
      <c r="C136" s="15">
        <f>SUM(C130:C135)</f>
        <v>3190759</v>
      </c>
      <c r="D136" s="5">
        <f t="shared" ref="D136:D197" si="14">C136/$J$1</f>
        <v>619.17050887978144</v>
      </c>
      <c r="E136" s="15">
        <f>SUM(E130:E135)</f>
        <v>50000</v>
      </c>
      <c r="F136" s="5">
        <f t="shared" ref="F136:F197" si="15">E136/$J$2</f>
        <v>9.574692173646616</v>
      </c>
      <c r="G136" s="15">
        <f t="shared" ref="G136:G176" si="16">F136-D136</f>
        <v>-609.59581670613477</v>
      </c>
      <c r="H136" s="14">
        <f t="shared" ref="H136:H176" si="17">G136/D136</f>
        <v>-0.98453625933998468</v>
      </c>
    </row>
    <row r="137" spans="1:8" x14ac:dyDescent="0.3">
      <c r="D137" s="4"/>
      <c r="F137" s="4"/>
      <c r="G137" s="11"/>
      <c r="H137" s="8"/>
    </row>
    <row r="138" spans="1:8" x14ac:dyDescent="0.3">
      <c r="A138" s="91" t="s">
        <v>271</v>
      </c>
      <c r="B138" s="91"/>
      <c r="C138" s="91"/>
      <c r="D138" s="91"/>
      <c r="E138" s="91"/>
      <c r="F138" s="91"/>
      <c r="G138" s="91"/>
      <c r="H138" s="91"/>
    </row>
    <row r="139" spans="1:8" x14ac:dyDescent="0.3">
      <c r="A139">
        <v>200</v>
      </c>
      <c r="B139" t="s">
        <v>115</v>
      </c>
      <c r="C139" s="4">
        <v>11744379</v>
      </c>
      <c r="D139" s="4">
        <f t="shared" si="14"/>
        <v>2279.0104554769005</v>
      </c>
      <c r="E139" s="4">
        <v>12215775</v>
      </c>
      <c r="F139" s="4">
        <f t="shared" si="15"/>
        <v>2339.2457057505599</v>
      </c>
      <c r="G139" s="11">
        <f t="shared" si="16"/>
        <v>60.235250273659403</v>
      </c>
      <c r="H139" s="8">
        <f t="shared" si="17"/>
        <v>2.6430440513733718E-2</v>
      </c>
    </row>
    <row r="140" spans="1:8" x14ac:dyDescent="0.3">
      <c r="B140" s="1" t="s">
        <v>222</v>
      </c>
      <c r="C140" s="15">
        <f>C139</f>
        <v>11744379</v>
      </c>
      <c r="D140" s="5">
        <f t="shared" si="14"/>
        <v>2279.0104554769005</v>
      </c>
      <c r="E140" s="15">
        <f>E139</f>
        <v>12215775</v>
      </c>
      <c r="F140" s="5">
        <f t="shared" si="15"/>
        <v>2339.2457057505599</v>
      </c>
      <c r="G140" s="15">
        <f t="shared" si="16"/>
        <v>60.235250273659403</v>
      </c>
      <c r="H140" s="14">
        <f t="shared" si="17"/>
        <v>2.6430440513733718E-2</v>
      </c>
    </row>
    <row r="141" spans="1:8" x14ac:dyDescent="0.3">
      <c r="D141" s="4"/>
      <c r="F141" s="4"/>
      <c r="G141" s="11"/>
      <c r="H141" s="8"/>
    </row>
    <row r="142" spans="1:8" x14ac:dyDescent="0.3">
      <c r="A142" s="91" t="s">
        <v>541</v>
      </c>
      <c r="B142" s="91"/>
      <c r="C142" s="91"/>
      <c r="D142" s="91"/>
      <c r="E142" s="91"/>
      <c r="F142" s="91"/>
      <c r="G142" s="91"/>
      <c r="H142" s="91"/>
    </row>
    <row r="143" spans="1:8" x14ac:dyDescent="0.3">
      <c r="A143">
        <v>100</v>
      </c>
      <c r="B143" t="s">
        <v>226</v>
      </c>
      <c r="C143" s="4">
        <v>487150</v>
      </c>
      <c r="D143" s="4">
        <f t="shared" si="14"/>
        <v>94.532026204669648</v>
      </c>
      <c r="E143" s="4">
        <v>0</v>
      </c>
      <c r="F143" s="4">
        <f t="shared" si="15"/>
        <v>0</v>
      </c>
      <c r="G143" s="11">
        <f t="shared" si="16"/>
        <v>-94.532026204669648</v>
      </c>
      <c r="H143" s="8">
        <f t="shared" si="17"/>
        <v>-1</v>
      </c>
    </row>
    <row r="144" spans="1:8" x14ac:dyDescent="0.3">
      <c r="A144">
        <v>400</v>
      </c>
      <c r="B144" t="s">
        <v>543</v>
      </c>
      <c r="C144" s="4">
        <v>10441</v>
      </c>
      <c r="D144" s="4">
        <f t="shared" si="14"/>
        <v>2.0260882389468455</v>
      </c>
      <c r="E144" s="4">
        <v>0</v>
      </c>
      <c r="F144" s="4">
        <f t="shared" si="15"/>
        <v>0</v>
      </c>
      <c r="G144" s="11">
        <f t="shared" si="16"/>
        <v>-2.0260882389468455</v>
      </c>
      <c r="H144" s="8">
        <f t="shared" si="17"/>
        <v>-1</v>
      </c>
    </row>
    <row r="145" spans="1:8" x14ac:dyDescent="0.3">
      <c r="A145">
        <v>2500</v>
      </c>
      <c r="B145" t="s">
        <v>89</v>
      </c>
      <c r="C145" s="4">
        <v>23505</v>
      </c>
      <c r="D145" s="4">
        <f t="shared" si="14"/>
        <v>4.561172690014903</v>
      </c>
      <c r="E145" s="4">
        <v>0</v>
      </c>
      <c r="F145" s="4">
        <f t="shared" si="15"/>
        <v>0</v>
      </c>
      <c r="G145" s="11">
        <f t="shared" si="16"/>
        <v>-4.561172690014903</v>
      </c>
      <c r="H145" s="8">
        <f t="shared" si="17"/>
        <v>-1</v>
      </c>
    </row>
    <row r="146" spans="1:8" x14ac:dyDescent="0.3">
      <c r="B146" s="1" t="s">
        <v>222</v>
      </c>
      <c r="C146" s="15">
        <f>SUM(C143:C145)</f>
        <v>521096</v>
      </c>
      <c r="D146" s="5">
        <f t="shared" si="14"/>
        <v>101.1192871336314</v>
      </c>
      <c r="E146" s="5">
        <v>0</v>
      </c>
      <c r="F146" s="5">
        <f t="shared" si="15"/>
        <v>0</v>
      </c>
      <c r="G146" s="15">
        <f t="shared" si="16"/>
        <v>-101.1192871336314</v>
      </c>
      <c r="H146" s="14">
        <f t="shared" si="17"/>
        <v>-1</v>
      </c>
    </row>
    <row r="147" spans="1:8" x14ac:dyDescent="0.3">
      <c r="D147" s="4"/>
      <c r="F147" s="4"/>
      <c r="G147" s="11"/>
      <c r="H147" s="8"/>
    </row>
    <row r="148" spans="1:8" x14ac:dyDescent="0.3">
      <c r="A148" s="91" t="s">
        <v>243</v>
      </c>
      <c r="B148" s="91"/>
      <c r="C148" s="91"/>
      <c r="D148" s="91"/>
      <c r="E148" s="91"/>
      <c r="F148" s="91"/>
      <c r="G148" s="91"/>
      <c r="H148" s="91"/>
    </row>
    <row r="149" spans="1:8" x14ac:dyDescent="0.3">
      <c r="A149" s="60">
        <v>100</v>
      </c>
      <c r="B149" s="16" t="s">
        <v>226</v>
      </c>
      <c r="C149" s="48">
        <v>1084530</v>
      </c>
      <c r="D149" s="56">
        <f>C149/J1</f>
        <v>210.45431259314458</v>
      </c>
      <c r="E149" s="48">
        <v>230000</v>
      </c>
      <c r="F149" s="56">
        <f>E149/J2</f>
        <v>44.043583998774437</v>
      </c>
      <c r="G149" s="56">
        <f>F149-D149</f>
        <v>-166.41072859437014</v>
      </c>
      <c r="H149" s="57">
        <f>G149/D149</f>
        <v>-0.79072139954708098</v>
      </c>
    </row>
    <row r="150" spans="1:8" x14ac:dyDescent="0.3">
      <c r="A150">
        <v>200</v>
      </c>
      <c r="B150" t="s">
        <v>115</v>
      </c>
      <c r="C150" s="4">
        <v>1428148</v>
      </c>
      <c r="D150" s="4">
        <f t="shared" si="14"/>
        <v>277.13378663686041</v>
      </c>
      <c r="E150" s="4">
        <v>0</v>
      </c>
      <c r="F150" s="4">
        <f t="shared" si="15"/>
        <v>0</v>
      </c>
      <c r="G150" s="11">
        <f t="shared" si="16"/>
        <v>-277.13378663686041</v>
      </c>
      <c r="H150" s="8">
        <f t="shared" si="17"/>
        <v>-1</v>
      </c>
    </row>
    <row r="151" spans="1:8" x14ac:dyDescent="0.3">
      <c r="A151">
        <v>300</v>
      </c>
      <c r="B151" t="s">
        <v>546</v>
      </c>
      <c r="C151" s="4">
        <v>79416</v>
      </c>
      <c r="D151" s="4">
        <f t="shared" si="14"/>
        <v>15.410767511177347</v>
      </c>
      <c r="E151" s="4">
        <v>72220</v>
      </c>
      <c r="F151" s="4">
        <f t="shared" si="15"/>
        <v>13.829685375615172</v>
      </c>
      <c r="G151" s="11">
        <f t="shared" si="16"/>
        <v>-1.5810821355621751</v>
      </c>
      <c r="H151" s="8">
        <f t="shared" si="17"/>
        <v>-0.10259593718582963</v>
      </c>
    </row>
    <row r="152" spans="1:8" x14ac:dyDescent="0.3">
      <c r="A152">
        <v>400</v>
      </c>
      <c r="B152" t="s">
        <v>543</v>
      </c>
      <c r="C152" s="4">
        <v>4610020</v>
      </c>
      <c r="D152" s="4">
        <f t="shared" si="14"/>
        <v>894.579762791853</v>
      </c>
      <c r="E152" s="4">
        <v>0</v>
      </c>
      <c r="F152" s="4">
        <f t="shared" si="15"/>
        <v>0</v>
      </c>
      <c r="G152" s="11">
        <f t="shared" si="16"/>
        <v>-894.579762791853</v>
      </c>
      <c r="H152" s="8">
        <f t="shared" si="17"/>
        <v>-1</v>
      </c>
    </row>
    <row r="153" spans="1:8" x14ac:dyDescent="0.3">
      <c r="A153">
        <v>800</v>
      </c>
      <c r="B153" t="s">
        <v>180</v>
      </c>
      <c r="C153" s="4">
        <v>93954</v>
      </c>
      <c r="D153" s="4">
        <f t="shared" si="14"/>
        <v>18.231883383010434</v>
      </c>
      <c r="E153" s="11">
        <f>E152</f>
        <v>0</v>
      </c>
      <c r="F153" s="4">
        <f t="shared" si="15"/>
        <v>0</v>
      </c>
      <c r="G153" s="11">
        <f t="shared" si="16"/>
        <v>-18.231883383010434</v>
      </c>
      <c r="H153" s="8">
        <f t="shared" si="17"/>
        <v>-1</v>
      </c>
    </row>
    <row r="154" spans="1:8" x14ac:dyDescent="0.3">
      <c r="A154">
        <v>2200</v>
      </c>
      <c r="B154" t="s">
        <v>547</v>
      </c>
      <c r="C154" s="4">
        <v>99050</v>
      </c>
      <c r="D154" s="4">
        <f t="shared" si="14"/>
        <v>19.220768132141085</v>
      </c>
      <c r="E154" s="11">
        <f>E153</f>
        <v>0</v>
      </c>
      <c r="F154" s="4">
        <f t="shared" si="15"/>
        <v>0</v>
      </c>
      <c r="G154" s="11">
        <f t="shared" si="16"/>
        <v>-19.220768132141085</v>
      </c>
      <c r="H154" s="8">
        <f t="shared" si="17"/>
        <v>-1</v>
      </c>
    </row>
    <row r="155" spans="1:8" x14ac:dyDescent="0.3">
      <c r="A155">
        <v>2500</v>
      </c>
      <c r="B155" t="s">
        <v>548</v>
      </c>
      <c r="C155" s="4">
        <v>623559</v>
      </c>
      <c r="D155" s="4">
        <f t="shared" si="14"/>
        <v>121.00235190014904</v>
      </c>
      <c r="E155" s="11">
        <v>185000</v>
      </c>
      <c r="F155" s="4">
        <f t="shared" si="15"/>
        <v>35.426361042492481</v>
      </c>
      <c r="G155" s="11">
        <f t="shared" si="16"/>
        <v>-85.575990857656564</v>
      </c>
      <c r="H155" s="8">
        <f t="shared" si="17"/>
        <v>-0.70722584738083227</v>
      </c>
    </row>
    <row r="156" spans="1:8" x14ac:dyDescent="0.3">
      <c r="A156">
        <v>4700</v>
      </c>
      <c r="B156" t="s">
        <v>215</v>
      </c>
      <c r="C156" s="4">
        <v>0</v>
      </c>
      <c r="D156" s="4">
        <f t="shared" si="14"/>
        <v>0</v>
      </c>
      <c r="E156" s="11">
        <v>15000</v>
      </c>
      <c r="F156" s="4">
        <f t="shared" si="15"/>
        <v>2.872407652093985</v>
      </c>
      <c r="G156" s="11">
        <f t="shared" si="16"/>
        <v>2.872407652093985</v>
      </c>
      <c r="H156" s="8" t="e">
        <f t="shared" si="17"/>
        <v>#DIV/0!</v>
      </c>
    </row>
    <row r="157" spans="1:8" x14ac:dyDescent="0.3">
      <c r="B157" s="1" t="s">
        <v>222</v>
      </c>
      <c r="C157" s="5">
        <v>8218716</v>
      </c>
      <c r="D157" s="5">
        <f t="shared" si="14"/>
        <v>1594.8514344262296</v>
      </c>
      <c r="E157" s="15">
        <v>502220</v>
      </c>
      <c r="F157" s="5">
        <f t="shared" si="15"/>
        <v>96.172038068976079</v>
      </c>
      <c r="G157" s="15">
        <f t="shared" si="16"/>
        <v>-1498.6793963572536</v>
      </c>
      <c r="H157" s="14">
        <f t="shared" si="17"/>
        <v>-0.93969843460461555</v>
      </c>
    </row>
    <row r="158" spans="1:8" x14ac:dyDescent="0.3">
      <c r="D158" s="4"/>
      <c r="F158" s="4"/>
      <c r="G158" s="11"/>
      <c r="H158" s="8"/>
    </row>
    <row r="159" spans="1:8" x14ac:dyDescent="0.3">
      <c r="A159" s="91" t="s">
        <v>252</v>
      </c>
      <c r="B159" s="91"/>
      <c r="C159" s="91"/>
      <c r="D159" s="91"/>
      <c r="E159" s="91"/>
      <c r="F159" s="91"/>
      <c r="G159" s="91"/>
      <c r="H159" s="91"/>
    </row>
    <row r="160" spans="1:8" x14ac:dyDescent="0.3">
      <c r="A160">
        <v>3100</v>
      </c>
      <c r="B160" t="s">
        <v>313</v>
      </c>
      <c r="C160" s="4">
        <v>3052768</v>
      </c>
      <c r="D160" s="4">
        <f t="shared" si="14"/>
        <v>592.39319423745656</v>
      </c>
      <c r="E160" s="4">
        <v>3502500</v>
      </c>
      <c r="F160" s="4">
        <f t="shared" si="15"/>
        <v>670.70718676394551</v>
      </c>
      <c r="G160" s="11">
        <f t="shared" si="16"/>
        <v>78.31399252648896</v>
      </c>
      <c r="H160" s="8">
        <f t="shared" si="17"/>
        <v>0.13219934544875503</v>
      </c>
    </row>
    <row r="161" spans="1:8" x14ac:dyDescent="0.3">
      <c r="A161">
        <v>4300</v>
      </c>
      <c r="B161" t="s">
        <v>549</v>
      </c>
      <c r="C161" s="4">
        <v>22500</v>
      </c>
      <c r="D161" s="4">
        <f t="shared" si="14"/>
        <v>4.3661512667660212</v>
      </c>
      <c r="E161" s="4">
        <v>0</v>
      </c>
      <c r="F161" s="4">
        <f t="shared" si="15"/>
        <v>0</v>
      </c>
      <c r="G161" s="11">
        <f t="shared" ref="G161:G162" si="18">F161-D161</f>
        <v>-4.3661512667660212</v>
      </c>
      <c r="H161" s="8">
        <f t="shared" ref="H161:H162" si="19">G161/D161</f>
        <v>-1</v>
      </c>
    </row>
    <row r="162" spans="1:8" x14ac:dyDescent="0.3">
      <c r="A162">
        <v>4700</v>
      </c>
      <c r="B162" t="s">
        <v>215</v>
      </c>
      <c r="C162" s="4">
        <v>30000</v>
      </c>
      <c r="D162" s="4">
        <f t="shared" si="14"/>
        <v>5.8215350223546949</v>
      </c>
      <c r="E162" s="4">
        <v>0</v>
      </c>
      <c r="F162" s="4">
        <f t="shared" si="15"/>
        <v>0</v>
      </c>
      <c r="G162" s="11">
        <f t="shared" si="18"/>
        <v>-5.8215350223546949</v>
      </c>
      <c r="H162" s="8">
        <f t="shared" si="19"/>
        <v>-1</v>
      </c>
    </row>
    <row r="163" spans="1:8" x14ac:dyDescent="0.3">
      <c r="B163" s="1" t="s">
        <v>222</v>
      </c>
      <c r="C163" s="5">
        <f>C160</f>
        <v>3052768</v>
      </c>
      <c r="D163" s="5">
        <f t="shared" si="14"/>
        <v>592.39319423745656</v>
      </c>
      <c r="E163" s="15">
        <f>E160</f>
        <v>3502500</v>
      </c>
      <c r="F163" s="5">
        <f t="shared" si="15"/>
        <v>670.70718676394551</v>
      </c>
      <c r="G163" s="15">
        <f t="shared" si="16"/>
        <v>78.31399252648896</v>
      </c>
      <c r="H163" s="14">
        <f t="shared" si="17"/>
        <v>0.13219934544875503</v>
      </c>
    </row>
    <row r="164" spans="1:8" x14ac:dyDescent="0.3">
      <c r="D164" s="4"/>
      <c r="F164" s="4"/>
      <c r="G164" s="11"/>
      <c r="H164" s="8"/>
    </row>
    <row r="165" spans="1:8" x14ac:dyDescent="0.3">
      <c r="A165" s="91" t="s">
        <v>255</v>
      </c>
      <c r="B165" s="91"/>
      <c r="C165" s="91"/>
      <c r="D165" s="91"/>
      <c r="E165" s="91"/>
      <c r="F165" s="91"/>
      <c r="G165" s="91"/>
      <c r="H165" s="91"/>
    </row>
    <row r="166" spans="1:8" x14ac:dyDescent="0.3">
      <c r="A166">
        <v>100</v>
      </c>
      <c r="B166" t="s">
        <v>226</v>
      </c>
      <c r="C166" s="4">
        <v>5000</v>
      </c>
      <c r="D166" s="4">
        <f t="shared" si="14"/>
        <v>0.97025583705911578</v>
      </c>
      <c r="E166" s="4">
        <v>5000</v>
      </c>
      <c r="F166" s="4">
        <f t="shared" si="15"/>
        <v>0.95746921736466162</v>
      </c>
      <c r="G166" s="11">
        <f t="shared" si="16"/>
        <v>-1.278661969445416E-2</v>
      </c>
      <c r="H166" s="8">
        <f t="shared" si="17"/>
        <v>-1.3178606307807346E-2</v>
      </c>
    </row>
    <row r="167" spans="1:8" x14ac:dyDescent="0.3">
      <c r="A167">
        <v>2600</v>
      </c>
      <c r="B167" t="s">
        <v>273</v>
      </c>
      <c r="C167" s="4">
        <v>530000</v>
      </c>
      <c r="D167" s="4">
        <f t="shared" si="14"/>
        <v>102.84711872826628</v>
      </c>
      <c r="E167" s="4">
        <v>221000</v>
      </c>
      <c r="F167" s="4">
        <f t="shared" si="15"/>
        <v>42.320139407518049</v>
      </c>
      <c r="G167" s="11">
        <f t="shared" si="16"/>
        <v>-60.526979320748232</v>
      </c>
      <c r="H167" s="8">
        <f t="shared" si="17"/>
        <v>-0.58851409810193478</v>
      </c>
    </row>
    <row r="168" spans="1:8" x14ac:dyDescent="0.3">
      <c r="A168">
        <v>2700</v>
      </c>
      <c r="B168" t="s">
        <v>93</v>
      </c>
      <c r="C168" s="4">
        <v>1288358</v>
      </c>
      <c r="D168" s="4">
        <f t="shared" si="14"/>
        <v>250.00737394436166</v>
      </c>
      <c r="E168" s="4">
        <v>109401</v>
      </c>
      <c r="F168" s="4">
        <f t="shared" si="15"/>
        <v>20.94961796978227</v>
      </c>
      <c r="G168" s="11">
        <f t="shared" si="16"/>
        <v>-229.05775597457938</v>
      </c>
      <c r="H168" s="8">
        <f t="shared" si="17"/>
        <v>-0.91620399974904521</v>
      </c>
    </row>
    <row r="169" spans="1:8" x14ac:dyDescent="0.3">
      <c r="A169">
        <v>4600</v>
      </c>
      <c r="B169" t="s">
        <v>302</v>
      </c>
      <c r="C169" s="4">
        <v>400000</v>
      </c>
      <c r="D169" s="4">
        <f t="shared" si="14"/>
        <v>77.62046696472926</v>
      </c>
      <c r="E169" s="4">
        <v>150000</v>
      </c>
      <c r="F169" s="4">
        <f t="shared" si="15"/>
        <v>28.72407652093985</v>
      </c>
      <c r="G169" s="11">
        <f t="shared" si="16"/>
        <v>-48.896390443789414</v>
      </c>
      <c r="H169" s="8">
        <f t="shared" si="17"/>
        <v>-0.62994197736542779</v>
      </c>
    </row>
    <row r="170" spans="1:8" x14ac:dyDescent="0.3">
      <c r="A170">
        <v>4700</v>
      </c>
      <c r="B170" t="s">
        <v>175</v>
      </c>
      <c r="C170" s="4">
        <v>822823</v>
      </c>
      <c r="D170" s="4">
        <f t="shared" si="14"/>
        <v>159.66976372329856</v>
      </c>
      <c r="E170" s="4">
        <v>244048</v>
      </c>
      <c r="F170" s="4">
        <f t="shared" si="15"/>
        <v>46.73368951188219</v>
      </c>
      <c r="G170" s="11">
        <f t="shared" si="16"/>
        <v>-112.93607421141637</v>
      </c>
      <c r="H170" s="8">
        <f t="shared" si="17"/>
        <v>-0.70731033589509251</v>
      </c>
    </row>
    <row r="171" spans="1:8" x14ac:dyDescent="0.3">
      <c r="A171">
        <v>5000</v>
      </c>
      <c r="B171" t="s">
        <v>177</v>
      </c>
      <c r="C171" s="4">
        <v>40738</v>
      </c>
      <c r="D171" s="4">
        <f t="shared" si="14"/>
        <v>7.9052564580228522</v>
      </c>
      <c r="E171" s="4">
        <v>40599</v>
      </c>
      <c r="F171" s="4">
        <f t="shared" si="15"/>
        <v>7.7744585511575801</v>
      </c>
      <c r="G171" s="11">
        <f t="shared" si="16"/>
        <v>-0.13079790686527204</v>
      </c>
      <c r="H171" s="8">
        <f t="shared" si="17"/>
        <v>-1.654568799378146E-2</v>
      </c>
    </row>
    <row r="172" spans="1:8" x14ac:dyDescent="0.3">
      <c r="B172" s="1" t="s">
        <v>222</v>
      </c>
      <c r="C172" s="15">
        <f>SUM(C166:C171)</f>
        <v>3086919</v>
      </c>
      <c r="D172" s="5">
        <f t="shared" si="14"/>
        <v>599.02023565573768</v>
      </c>
      <c r="E172" s="15">
        <f>SUM(E166:E171)</f>
        <v>770048</v>
      </c>
      <c r="F172" s="5">
        <f t="shared" si="15"/>
        <v>147.4594511786446</v>
      </c>
      <c r="G172" s="15">
        <f t="shared" si="16"/>
        <v>-451.56078447709308</v>
      </c>
      <c r="H172" s="14">
        <f t="shared" si="17"/>
        <v>-0.75383227076256754</v>
      </c>
    </row>
    <row r="173" spans="1:8" x14ac:dyDescent="0.3">
      <c r="D173" s="4"/>
      <c r="F173" s="4"/>
      <c r="G173" s="11"/>
      <c r="H173" s="8"/>
    </row>
    <row r="174" spans="1:8" x14ac:dyDescent="0.3">
      <c r="A174" s="91" t="s">
        <v>550</v>
      </c>
      <c r="B174" s="91"/>
      <c r="C174" s="91"/>
      <c r="D174" s="91"/>
      <c r="E174" s="91"/>
      <c r="F174" s="91"/>
      <c r="G174" s="91"/>
      <c r="H174" s="91"/>
    </row>
    <row r="175" spans="1:8" x14ac:dyDescent="0.3">
      <c r="A175">
        <v>4300</v>
      </c>
      <c r="B175" t="s">
        <v>551</v>
      </c>
      <c r="C175" s="4">
        <v>2000</v>
      </c>
      <c r="D175" s="4">
        <f t="shared" si="14"/>
        <v>0.38810233482364631</v>
      </c>
      <c r="E175" s="4">
        <v>0</v>
      </c>
      <c r="F175" s="4">
        <f t="shared" si="15"/>
        <v>0</v>
      </c>
      <c r="G175" s="11">
        <f t="shared" si="16"/>
        <v>-0.38810233482364631</v>
      </c>
      <c r="H175" s="8">
        <f t="shared" si="17"/>
        <v>-1</v>
      </c>
    </row>
    <row r="176" spans="1:8" x14ac:dyDescent="0.3">
      <c r="A176">
        <v>4600</v>
      </c>
      <c r="B176" t="s">
        <v>302</v>
      </c>
      <c r="C176" s="4">
        <v>200000</v>
      </c>
      <c r="D176" s="4">
        <f t="shared" si="14"/>
        <v>38.81023348236463</v>
      </c>
      <c r="E176" s="4">
        <v>100000</v>
      </c>
      <c r="F176" s="4">
        <f t="shared" si="15"/>
        <v>19.149384347293232</v>
      </c>
      <c r="G176" s="11">
        <f t="shared" si="16"/>
        <v>-19.660849135071398</v>
      </c>
      <c r="H176" s="8">
        <f t="shared" si="17"/>
        <v>-0.50658930315390371</v>
      </c>
    </row>
    <row r="177" spans="1:8" x14ac:dyDescent="0.3">
      <c r="A177">
        <v>4700</v>
      </c>
      <c r="B177" t="s">
        <v>175</v>
      </c>
      <c r="C177" s="4">
        <v>1085163</v>
      </c>
      <c r="D177" s="4">
        <f t="shared" si="14"/>
        <v>210.57714698211626</v>
      </c>
      <c r="E177" s="4">
        <v>262000</v>
      </c>
      <c r="F177" s="4">
        <f t="shared" si="15"/>
        <v>50.171386989908271</v>
      </c>
      <c r="G177" s="11">
        <f t="shared" ref="G177:G197" si="20">F177-D177</f>
        <v>-160.405759992208</v>
      </c>
      <c r="H177" s="8">
        <f t="shared" ref="H177:H197" si="21">G177/D177</f>
        <v>-0.76174343840754388</v>
      </c>
    </row>
    <row r="178" spans="1:8" x14ac:dyDescent="0.3">
      <c r="B178" s="1" t="s">
        <v>222</v>
      </c>
      <c r="C178" s="15">
        <f>SUM(C175:C177)</f>
        <v>1287163</v>
      </c>
      <c r="D178" s="5">
        <f t="shared" si="14"/>
        <v>249.77548279930454</v>
      </c>
      <c r="E178" s="15">
        <f>SUM(E175:E177)</f>
        <v>362000</v>
      </c>
      <c r="F178" s="5">
        <f t="shared" si="15"/>
        <v>69.320771337201506</v>
      </c>
      <c r="G178" s="15">
        <f t="shared" si="20"/>
        <v>-180.45471146210303</v>
      </c>
      <c r="H178" s="14">
        <f t="shared" si="21"/>
        <v>-0.7224676715252274</v>
      </c>
    </row>
    <row r="179" spans="1:8" x14ac:dyDescent="0.3">
      <c r="D179" s="4"/>
      <c r="F179" s="4"/>
      <c r="G179" s="11"/>
      <c r="H179" s="8"/>
    </row>
    <row r="180" spans="1:8" x14ac:dyDescent="0.3">
      <c r="A180" s="91" t="s">
        <v>453</v>
      </c>
      <c r="B180" s="91"/>
      <c r="C180" s="91"/>
      <c r="D180" s="91"/>
      <c r="E180" s="91"/>
      <c r="F180" s="91"/>
      <c r="G180" s="91"/>
      <c r="H180" s="91"/>
    </row>
    <row r="181" spans="1:8" x14ac:dyDescent="0.3">
      <c r="A181">
        <v>100</v>
      </c>
      <c r="B181" t="s">
        <v>226</v>
      </c>
      <c r="C181" s="4">
        <v>132990</v>
      </c>
      <c r="D181" s="4">
        <f t="shared" si="14"/>
        <v>25.806864754098363</v>
      </c>
      <c r="E181" s="4">
        <v>76000</v>
      </c>
      <c r="F181" s="4">
        <f t="shared" si="15"/>
        <v>14.553532103942857</v>
      </c>
      <c r="G181" s="11">
        <f t="shared" si="20"/>
        <v>-11.253332650155507</v>
      </c>
      <c r="H181" s="8">
        <f t="shared" si="21"/>
        <v>-0.43605965921793644</v>
      </c>
    </row>
    <row r="182" spans="1:8" x14ac:dyDescent="0.3">
      <c r="A182">
        <v>2500</v>
      </c>
      <c r="B182" t="s">
        <v>89</v>
      </c>
      <c r="C182" s="4">
        <v>600</v>
      </c>
      <c r="D182" s="4">
        <f t="shared" si="14"/>
        <v>0.1164307004470939</v>
      </c>
      <c r="E182" s="4">
        <v>600</v>
      </c>
      <c r="F182" s="4">
        <f t="shared" si="15"/>
        <v>0.11489630608375941</v>
      </c>
      <c r="G182" s="11">
        <f t="shared" si="20"/>
        <v>-1.5343943633344959E-3</v>
      </c>
      <c r="H182" s="8">
        <f t="shared" si="21"/>
        <v>-1.3178606307807317E-2</v>
      </c>
    </row>
    <row r="183" spans="1:8" x14ac:dyDescent="0.3">
      <c r="A183">
        <v>2600</v>
      </c>
      <c r="B183" t="s">
        <v>273</v>
      </c>
      <c r="C183" s="4">
        <v>210314</v>
      </c>
      <c r="D183" s="4">
        <f t="shared" si="14"/>
        <v>40.811677223050175</v>
      </c>
      <c r="E183" s="4">
        <v>74400</v>
      </c>
      <c r="F183" s="4">
        <f t="shared" si="15"/>
        <v>14.247141954386166</v>
      </c>
      <c r="G183" s="11">
        <f t="shared" si="20"/>
        <v>-26.564535268664009</v>
      </c>
      <c r="H183" s="8">
        <f t="shared" si="21"/>
        <v>-0.65090525742128846</v>
      </c>
    </row>
    <row r="184" spans="1:8" x14ac:dyDescent="0.3">
      <c r="A184">
        <v>4700</v>
      </c>
      <c r="B184" t="s">
        <v>215</v>
      </c>
      <c r="C184" s="4">
        <v>25000</v>
      </c>
      <c r="D184" s="4">
        <f t="shared" si="14"/>
        <v>4.8512791852955788</v>
      </c>
      <c r="E184" s="4">
        <v>25000</v>
      </c>
      <c r="F184" s="4">
        <f t="shared" si="15"/>
        <v>4.787346086823308</v>
      </c>
      <c r="G184" s="11">
        <f t="shared" si="20"/>
        <v>-6.39330984722708E-2</v>
      </c>
      <c r="H184" s="8">
        <f t="shared" si="21"/>
        <v>-1.3178606307807346E-2</v>
      </c>
    </row>
    <row r="185" spans="1:8" x14ac:dyDescent="0.3">
      <c r="B185" s="1" t="s">
        <v>222</v>
      </c>
      <c r="C185" s="15">
        <f>SUM(C181:C184)</f>
        <v>368904</v>
      </c>
      <c r="D185" s="5">
        <f t="shared" si="14"/>
        <v>71.586251862891217</v>
      </c>
      <c r="E185" s="15">
        <f>SUM(E181:E184)</f>
        <v>176000</v>
      </c>
      <c r="F185" s="5">
        <f t="shared" si="15"/>
        <v>33.702916451236092</v>
      </c>
      <c r="G185" s="15">
        <f t="shared" si="20"/>
        <v>-37.883335411655125</v>
      </c>
      <c r="H185" s="14">
        <f t="shared" si="21"/>
        <v>-0.52919847632493577</v>
      </c>
    </row>
    <row r="186" spans="1:8" x14ac:dyDescent="0.3">
      <c r="D186" s="4"/>
      <c r="F186" s="4"/>
      <c r="G186" s="11"/>
      <c r="H186" s="8"/>
    </row>
    <row r="187" spans="1:8" x14ac:dyDescent="0.3">
      <c r="A187" s="91" t="s">
        <v>552</v>
      </c>
      <c r="B187" s="91"/>
      <c r="C187" s="91"/>
      <c r="D187" s="91"/>
      <c r="E187" s="91"/>
      <c r="F187" s="91"/>
      <c r="G187" s="91"/>
      <c r="H187" s="91"/>
    </row>
    <row r="188" spans="1:8" x14ac:dyDescent="0.3">
      <c r="A188">
        <v>2600</v>
      </c>
      <c r="B188" t="s">
        <v>273</v>
      </c>
      <c r="C188" s="4">
        <v>29292</v>
      </c>
      <c r="D188" s="4">
        <f t="shared" si="14"/>
        <v>5.6841467958271243</v>
      </c>
      <c r="E188" s="4">
        <v>49000</v>
      </c>
      <c r="F188" s="4">
        <f t="shared" si="15"/>
        <v>9.3831983301736841</v>
      </c>
      <c r="G188" s="11">
        <f t="shared" si="20"/>
        <v>3.6990515343465598</v>
      </c>
      <c r="H188" s="8">
        <f t="shared" si="21"/>
        <v>0.6507663625193717</v>
      </c>
    </row>
    <row r="189" spans="1:8" x14ac:dyDescent="0.3">
      <c r="A189">
        <v>4600</v>
      </c>
      <c r="B189" t="s">
        <v>304</v>
      </c>
      <c r="C189" s="4">
        <v>25000</v>
      </c>
      <c r="D189" s="4">
        <f t="shared" si="14"/>
        <v>4.8512791852955788</v>
      </c>
      <c r="E189" s="4">
        <v>20000</v>
      </c>
      <c r="F189" s="4">
        <f t="shared" si="15"/>
        <v>3.8298768694586465</v>
      </c>
      <c r="G189" s="11">
        <f t="shared" si="20"/>
        <v>-1.0214023158369323</v>
      </c>
      <c r="H189" s="8">
        <f t="shared" si="21"/>
        <v>-0.21054288504624585</v>
      </c>
    </row>
    <row r="190" spans="1:8" x14ac:dyDescent="0.3">
      <c r="A190">
        <v>4700</v>
      </c>
      <c r="B190" t="s">
        <v>215</v>
      </c>
      <c r="C190" s="4">
        <v>70000</v>
      </c>
      <c r="D190" s="4">
        <f t="shared" si="14"/>
        <v>13.583581718827622</v>
      </c>
      <c r="E190" s="4">
        <v>26000</v>
      </c>
      <c r="F190" s="4">
        <f t="shared" si="15"/>
        <v>4.9788399302962407</v>
      </c>
      <c r="G190" s="11">
        <f t="shared" si="20"/>
        <v>-8.6047417885313813</v>
      </c>
      <c r="H190" s="8">
        <f t="shared" si="21"/>
        <v>-0.63346633948575704</v>
      </c>
    </row>
    <row r="191" spans="1:8" x14ac:dyDescent="0.3">
      <c r="B191" s="1" t="s">
        <v>106</v>
      </c>
      <c r="C191" s="5">
        <v>199292</v>
      </c>
      <c r="D191" s="5">
        <f t="shared" si="14"/>
        <v>38.672845255837061</v>
      </c>
      <c r="E191" s="5">
        <v>95000</v>
      </c>
      <c r="F191" s="5">
        <f t="shared" si="15"/>
        <v>18.191915129928571</v>
      </c>
      <c r="G191" s="15">
        <f t="shared" si="20"/>
        <v>-20.48093012590849</v>
      </c>
      <c r="H191" s="14">
        <f t="shared" si="21"/>
        <v>-0.52959460289044069</v>
      </c>
    </row>
    <row r="192" spans="1:8" x14ac:dyDescent="0.3">
      <c r="D192" s="4"/>
      <c r="F192" s="4"/>
      <c r="G192" s="11"/>
      <c r="H192" s="8"/>
    </row>
    <row r="193" spans="1:8" x14ac:dyDescent="0.3">
      <c r="A193" s="91" t="s">
        <v>553</v>
      </c>
      <c r="B193" s="91"/>
      <c r="C193" s="91"/>
      <c r="D193" s="91"/>
      <c r="E193" s="91"/>
      <c r="F193" s="91"/>
      <c r="G193" s="91"/>
      <c r="H193" s="91"/>
    </row>
    <row r="194" spans="1:8" x14ac:dyDescent="0.3">
      <c r="A194">
        <v>2600</v>
      </c>
      <c r="B194" t="s">
        <v>273</v>
      </c>
      <c r="C194" s="4">
        <v>12000</v>
      </c>
      <c r="D194" s="4">
        <f t="shared" si="14"/>
        <v>2.3286140089418779</v>
      </c>
      <c r="E194" s="4">
        <v>0</v>
      </c>
      <c r="F194" s="4">
        <f t="shared" si="15"/>
        <v>0</v>
      </c>
      <c r="G194" s="11">
        <f t="shared" si="20"/>
        <v>-2.3286140089418779</v>
      </c>
      <c r="H194" s="8">
        <f t="shared" si="21"/>
        <v>-1</v>
      </c>
    </row>
    <row r="195" spans="1:8" x14ac:dyDescent="0.3">
      <c r="A195">
        <v>4600</v>
      </c>
      <c r="B195" t="s">
        <v>302</v>
      </c>
      <c r="C195" s="4">
        <v>2029894</v>
      </c>
      <c r="D195" s="4">
        <f t="shared" si="14"/>
        <v>393.90330042225537</v>
      </c>
      <c r="E195" s="4">
        <v>0</v>
      </c>
      <c r="F195" s="4">
        <f t="shared" si="15"/>
        <v>0</v>
      </c>
      <c r="G195" s="11">
        <f t="shared" si="20"/>
        <v>-393.90330042225537</v>
      </c>
      <c r="H195" s="8">
        <f t="shared" si="21"/>
        <v>-1</v>
      </c>
    </row>
    <row r="196" spans="1:8" x14ac:dyDescent="0.3">
      <c r="A196">
        <v>4700</v>
      </c>
      <c r="B196" t="s">
        <v>175</v>
      </c>
      <c r="C196" s="4">
        <v>1364824</v>
      </c>
      <c r="D196" s="4">
        <f t="shared" si="14"/>
        <v>264.84569051167415</v>
      </c>
      <c r="E196" s="4">
        <v>0</v>
      </c>
      <c r="F196" s="4">
        <f t="shared" si="15"/>
        <v>0</v>
      </c>
      <c r="G196" s="11">
        <f t="shared" si="20"/>
        <v>-264.84569051167415</v>
      </c>
      <c r="H196" s="8">
        <f t="shared" si="21"/>
        <v>-1</v>
      </c>
    </row>
    <row r="197" spans="1:8" x14ac:dyDescent="0.3">
      <c r="B197" s="1" t="s">
        <v>106</v>
      </c>
      <c r="C197" s="5">
        <v>3406719</v>
      </c>
      <c r="D197" s="5">
        <f t="shared" si="14"/>
        <v>661.07779899403874</v>
      </c>
      <c r="E197" s="5">
        <v>0</v>
      </c>
      <c r="F197" s="5">
        <f t="shared" si="15"/>
        <v>0</v>
      </c>
      <c r="G197" s="15">
        <f t="shared" si="20"/>
        <v>-661.07779899403874</v>
      </c>
      <c r="H197" s="14">
        <f t="shared" si="21"/>
        <v>-1</v>
      </c>
    </row>
    <row r="198" spans="1:8" x14ac:dyDescent="0.3">
      <c r="D198" s="4"/>
      <c r="F198" s="4"/>
      <c r="G198" s="11"/>
      <c r="H198" s="8"/>
    </row>
    <row r="199" spans="1:8" x14ac:dyDescent="0.3">
      <c r="D199" s="4"/>
      <c r="F199" s="4"/>
      <c r="G199" s="11"/>
      <c r="H199" s="8"/>
    </row>
    <row r="200" spans="1:8" x14ac:dyDescent="0.3">
      <c r="D200" s="4"/>
      <c r="F200" s="4"/>
      <c r="G200" s="11"/>
      <c r="H200" s="8"/>
    </row>
    <row r="201" spans="1:8" x14ac:dyDescent="0.3">
      <c r="D201" s="4"/>
      <c r="F201" s="4"/>
      <c r="G201" s="11"/>
      <c r="H201" s="8"/>
    </row>
    <row r="202" spans="1:8" x14ac:dyDescent="0.3">
      <c r="D202" s="4"/>
      <c r="F202" s="4"/>
      <c r="G202" s="11"/>
      <c r="H202" s="8"/>
    </row>
    <row r="203" spans="1:8" x14ac:dyDescent="0.3">
      <c r="D203" s="4"/>
      <c r="F203" s="4"/>
      <c r="G203" s="11"/>
      <c r="H203" s="8"/>
    </row>
  </sheetData>
  <mergeCells count="12">
    <mergeCell ref="A193:H193"/>
    <mergeCell ref="A121:H121"/>
    <mergeCell ref="A125:H125"/>
    <mergeCell ref="A129:H129"/>
    <mergeCell ref="A138:H138"/>
    <mergeCell ref="A142:H142"/>
    <mergeCell ref="A148:H148"/>
    <mergeCell ref="A159:H159"/>
    <mergeCell ref="A165:H165"/>
    <mergeCell ref="A174:H174"/>
    <mergeCell ref="A180:H180"/>
    <mergeCell ref="A187:H18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59AF6-B177-46A4-ADDB-C3B71D281B32}">
  <sheetPr>
    <tabColor theme="9" tint="0.59999389629810485"/>
  </sheetPr>
  <dimension ref="A1:L100"/>
  <sheetViews>
    <sheetView topLeftCell="A71" workbookViewId="0">
      <selection activeCell="D96" sqref="D96"/>
    </sheetView>
  </sheetViews>
  <sheetFormatPr defaultRowHeight="14.4" x14ac:dyDescent="0.3"/>
  <cols>
    <col min="1" max="1" width="10.44140625" bestFit="1" customWidth="1"/>
    <col min="2" max="2" width="31.33203125" bestFit="1" customWidth="1"/>
    <col min="3" max="3" width="16.109375" bestFit="1" customWidth="1"/>
    <col min="4" max="4" width="15.109375" customWidth="1"/>
    <col min="5" max="5" width="16.109375" bestFit="1" customWidth="1"/>
    <col min="6" max="6" width="15.109375" customWidth="1"/>
    <col min="7" max="7" width="15.77734375" bestFit="1" customWidth="1"/>
    <col min="8" max="8" width="11.44140625" bestFit="1" customWidth="1"/>
    <col min="10" max="10" width="10.109375" bestFit="1" customWidth="1"/>
    <col min="12" max="12" width="10.109375" bestFit="1" customWidth="1"/>
  </cols>
  <sheetData>
    <row r="1" spans="1:12" x14ac:dyDescent="0.3">
      <c r="B1" s="3" t="s">
        <v>41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26</v>
      </c>
      <c r="H1" s="1" t="s">
        <v>27</v>
      </c>
      <c r="J1">
        <v>8744</v>
      </c>
      <c r="K1" t="s">
        <v>456</v>
      </c>
      <c r="L1" s="4">
        <v>7671</v>
      </c>
    </row>
    <row r="2" spans="1:12" x14ac:dyDescent="0.3">
      <c r="A2">
        <v>1110</v>
      </c>
      <c r="B2" t="s">
        <v>23</v>
      </c>
      <c r="C2" s="4">
        <v>9965764</v>
      </c>
      <c r="D2" s="4">
        <f>C2/$J$1</f>
        <v>1139.7259835315645</v>
      </c>
      <c r="E2" s="4">
        <v>10585228</v>
      </c>
      <c r="F2" s="4">
        <f>E2/$J$2</f>
        <v>1202.0472405178286</v>
      </c>
      <c r="G2" s="11">
        <f>F2-D2</f>
        <v>62.321256986264189</v>
      </c>
      <c r="H2" s="8">
        <f>G2/D2</f>
        <v>5.4680912681445606E-2</v>
      </c>
      <c r="J2">
        <v>8806</v>
      </c>
      <c r="K2" s="11"/>
    </row>
    <row r="3" spans="1:12" x14ac:dyDescent="0.3">
      <c r="A3">
        <v>1120</v>
      </c>
      <c r="B3" t="s">
        <v>28</v>
      </c>
      <c r="C3" s="4">
        <v>11955924</v>
      </c>
      <c r="D3" s="4">
        <f t="shared" ref="D3:D42" si="0">C3/$J$1</f>
        <v>1367.328911253431</v>
      </c>
      <c r="E3" s="4">
        <v>11871124</v>
      </c>
      <c r="F3" s="4">
        <f t="shared" ref="F3:F42" si="1">E3/$J$2</f>
        <v>1348.0722234839882</v>
      </c>
      <c r="G3" s="11">
        <f t="shared" ref="G3:G42" si="2">F3-D3</f>
        <v>-19.256687769442806</v>
      </c>
      <c r="H3" s="8">
        <f t="shared" ref="H3:H42" si="3">G3/D3</f>
        <v>-1.4083434944551996E-2</v>
      </c>
    </row>
    <row r="4" spans="1:12" x14ac:dyDescent="0.3">
      <c r="A4">
        <v>1190</v>
      </c>
      <c r="B4" t="s">
        <v>30</v>
      </c>
      <c r="C4" s="4">
        <v>20000</v>
      </c>
      <c r="D4" s="4">
        <f t="shared" si="0"/>
        <v>2.2872827081427265</v>
      </c>
      <c r="E4" s="4">
        <v>20000</v>
      </c>
      <c r="F4" s="4">
        <f t="shared" si="1"/>
        <v>2.2711787417669771</v>
      </c>
      <c r="G4" s="11">
        <f t="shared" si="2"/>
        <v>-1.6103966375749401E-2</v>
      </c>
      <c r="H4" s="8">
        <f t="shared" si="3"/>
        <v>-7.0406540994776383E-3</v>
      </c>
    </row>
    <row r="5" spans="1:12" x14ac:dyDescent="0.3">
      <c r="A5">
        <v>1191</v>
      </c>
      <c r="B5" t="s">
        <v>31</v>
      </c>
      <c r="C5" s="4">
        <v>180000</v>
      </c>
      <c r="D5" s="4">
        <f t="shared" si="0"/>
        <v>20.585544373284538</v>
      </c>
      <c r="E5" s="4">
        <v>150000</v>
      </c>
      <c r="F5" s="4">
        <f t="shared" si="1"/>
        <v>17.033840563252326</v>
      </c>
      <c r="G5" s="11">
        <f t="shared" si="2"/>
        <v>-3.5517038100322118</v>
      </c>
      <c r="H5" s="8">
        <f t="shared" si="3"/>
        <v>-0.17253387841623144</v>
      </c>
    </row>
    <row r="6" spans="1:12" x14ac:dyDescent="0.3">
      <c r="A6">
        <v>1192</v>
      </c>
      <c r="B6" t="s">
        <v>32</v>
      </c>
      <c r="C6" s="4">
        <v>1840631</v>
      </c>
      <c r="D6" s="4">
        <f t="shared" si="0"/>
        <v>210.50217291857274</v>
      </c>
      <c r="E6" s="4">
        <v>2201794</v>
      </c>
      <c r="F6" s="4">
        <f t="shared" si="1"/>
        <v>250.03338632750396</v>
      </c>
      <c r="G6" s="11">
        <f t="shared" si="2"/>
        <v>39.531213408931222</v>
      </c>
      <c r="H6" s="8">
        <f t="shared" si="3"/>
        <v>0.18779479974405222</v>
      </c>
    </row>
    <row r="7" spans="1:12" x14ac:dyDescent="0.3">
      <c r="A7">
        <v>1500</v>
      </c>
      <c r="B7" t="s">
        <v>107</v>
      </c>
      <c r="C7" s="4">
        <v>15000</v>
      </c>
      <c r="D7" s="4">
        <f t="shared" si="0"/>
        <v>1.7154620311070448</v>
      </c>
      <c r="E7" s="4">
        <v>15000</v>
      </c>
      <c r="F7" s="4">
        <f t="shared" si="1"/>
        <v>1.7033840563252327</v>
      </c>
      <c r="G7" s="11">
        <f t="shared" si="2"/>
        <v>-1.2077974781812051E-2</v>
      </c>
      <c r="H7" s="8">
        <f t="shared" si="3"/>
        <v>-7.0406540994776383E-3</v>
      </c>
    </row>
    <row r="8" spans="1:12" x14ac:dyDescent="0.3">
      <c r="A8">
        <v>1700</v>
      </c>
      <c r="B8" t="s">
        <v>131</v>
      </c>
      <c r="C8" s="4">
        <v>4000</v>
      </c>
      <c r="D8" s="4">
        <f t="shared" si="0"/>
        <v>0.45745654162854527</v>
      </c>
      <c r="E8" s="4">
        <v>4000</v>
      </c>
      <c r="F8" s="4">
        <f t="shared" si="1"/>
        <v>0.45423574835339542</v>
      </c>
      <c r="G8" s="11">
        <f t="shared" si="2"/>
        <v>-3.2207932751498469E-3</v>
      </c>
      <c r="H8" s="8">
        <f t="shared" si="3"/>
        <v>-7.0406540994775654E-3</v>
      </c>
    </row>
    <row r="9" spans="1:12" x14ac:dyDescent="0.3">
      <c r="A9">
        <v>1900</v>
      </c>
      <c r="B9" t="s">
        <v>122</v>
      </c>
      <c r="C9" s="4">
        <v>20000</v>
      </c>
      <c r="D9" s="4">
        <f t="shared" si="0"/>
        <v>2.2872827081427265</v>
      </c>
      <c r="E9" s="4">
        <v>20000</v>
      </c>
      <c r="F9" s="4">
        <f t="shared" si="1"/>
        <v>2.2711787417669771</v>
      </c>
      <c r="G9" s="11">
        <f t="shared" si="2"/>
        <v>-1.6103966375749401E-2</v>
      </c>
      <c r="H9" s="8">
        <f t="shared" si="3"/>
        <v>-7.0406540994776383E-3</v>
      </c>
    </row>
    <row r="10" spans="1:12" x14ac:dyDescent="0.3">
      <c r="A10">
        <v>1910</v>
      </c>
      <c r="B10" t="s">
        <v>109</v>
      </c>
      <c r="C10" s="4">
        <v>6000</v>
      </c>
      <c r="D10" s="4">
        <f t="shared" si="0"/>
        <v>0.68618481244281793</v>
      </c>
      <c r="E10" s="4">
        <v>6000</v>
      </c>
      <c r="F10" s="4">
        <f t="shared" si="1"/>
        <v>0.68135362253009313</v>
      </c>
      <c r="G10" s="11">
        <f t="shared" si="2"/>
        <v>-4.8311899127247981E-3</v>
      </c>
      <c r="H10" s="8">
        <f t="shared" si="3"/>
        <v>-7.0406540994776062E-3</v>
      </c>
    </row>
    <row r="11" spans="1:12" x14ac:dyDescent="0.3">
      <c r="A11" s="1">
        <v>1000</v>
      </c>
      <c r="B11" s="1" t="s">
        <v>40</v>
      </c>
      <c r="C11" s="5">
        <f>SUM(C2:C10)</f>
        <v>24007319</v>
      </c>
      <c r="D11" s="5">
        <f t="shared" si="0"/>
        <v>2745.5762808783165</v>
      </c>
      <c r="E11" s="5">
        <f>SUM(E2:E10)</f>
        <v>24873146</v>
      </c>
      <c r="F11" s="5">
        <f t="shared" si="1"/>
        <v>2824.5680218033158</v>
      </c>
      <c r="G11" s="15">
        <f t="shared" si="2"/>
        <v>78.991740924999249</v>
      </c>
      <c r="H11" s="14">
        <f t="shared" si="3"/>
        <v>2.8770550457891338E-2</v>
      </c>
    </row>
    <row r="12" spans="1:12" x14ac:dyDescent="0.3">
      <c r="C12" s="4"/>
      <c r="D12" s="4"/>
      <c r="E12" s="4"/>
      <c r="F12" s="4"/>
      <c r="G12" s="11"/>
      <c r="H12" s="8"/>
    </row>
    <row r="13" spans="1:12" x14ac:dyDescent="0.3">
      <c r="A13" s="1">
        <v>3000</v>
      </c>
      <c r="B13" s="61" t="s">
        <v>42</v>
      </c>
      <c r="C13" s="4"/>
      <c r="D13" s="4"/>
      <c r="E13" s="4"/>
      <c r="F13" s="4"/>
      <c r="G13" s="11"/>
      <c r="H13" s="8"/>
    </row>
    <row r="14" spans="1:12" x14ac:dyDescent="0.3">
      <c r="A14">
        <v>3110</v>
      </c>
      <c r="B14" t="s">
        <v>43</v>
      </c>
      <c r="C14" s="4">
        <v>50174828</v>
      </c>
      <c r="D14" s="4">
        <f t="shared" si="0"/>
        <v>5738.2008234217747</v>
      </c>
      <c r="E14" s="4">
        <v>51910294</v>
      </c>
      <c r="F14" s="4">
        <f t="shared" si="1"/>
        <v>5894.8778105836927</v>
      </c>
      <c r="G14" s="11">
        <f t="shared" si="2"/>
        <v>156.67698716191808</v>
      </c>
      <c r="H14" s="8">
        <f t="shared" si="3"/>
        <v>2.7304200738741184E-2</v>
      </c>
    </row>
    <row r="15" spans="1:12" x14ac:dyDescent="0.3">
      <c r="A15" s="1">
        <v>3000</v>
      </c>
      <c r="B15" s="61" t="s">
        <v>46</v>
      </c>
      <c r="C15" s="5">
        <f>SUM(C14:C14)</f>
        <v>50174828</v>
      </c>
      <c r="D15" s="5">
        <f t="shared" si="0"/>
        <v>5738.2008234217747</v>
      </c>
      <c r="E15" s="5">
        <f>SUM(E14:E14)</f>
        <v>51910294</v>
      </c>
      <c r="F15" s="5">
        <f t="shared" si="1"/>
        <v>5894.8778105836927</v>
      </c>
      <c r="G15" s="15">
        <f t="shared" si="2"/>
        <v>156.67698716191808</v>
      </c>
      <c r="H15" s="14">
        <f t="shared" si="3"/>
        <v>2.7304200738741184E-2</v>
      </c>
    </row>
    <row r="16" spans="1:12" x14ac:dyDescent="0.3">
      <c r="C16" s="4"/>
      <c r="D16" s="4"/>
      <c r="E16" s="4"/>
      <c r="F16" s="4"/>
      <c r="G16" s="11"/>
      <c r="H16" s="8"/>
    </row>
    <row r="17" spans="1:8" x14ac:dyDescent="0.3">
      <c r="A17" s="1">
        <v>4000</v>
      </c>
      <c r="B17" s="61" t="s">
        <v>44</v>
      </c>
      <c r="C17" s="4"/>
      <c r="D17" s="4"/>
      <c r="E17" s="4"/>
      <c r="F17" s="4"/>
      <c r="G17" s="11"/>
      <c r="H17" s="8"/>
    </row>
    <row r="18" spans="1:8" x14ac:dyDescent="0.3">
      <c r="A18">
        <v>4700</v>
      </c>
      <c r="B18" s="16" t="s">
        <v>152</v>
      </c>
      <c r="C18" s="4">
        <v>25000</v>
      </c>
      <c r="D18" s="4">
        <f t="shared" si="0"/>
        <v>2.859103385178408</v>
      </c>
      <c r="E18" s="4">
        <v>25000</v>
      </c>
      <c r="F18" s="4">
        <f t="shared" si="1"/>
        <v>2.8389734272087215</v>
      </c>
      <c r="G18" s="11">
        <f t="shared" si="2"/>
        <v>-2.0129957969686529E-2</v>
      </c>
      <c r="H18" s="8">
        <f t="shared" si="3"/>
        <v>-7.0406540994775602E-3</v>
      </c>
    </row>
    <row r="19" spans="1:8" x14ac:dyDescent="0.3">
      <c r="A19">
        <v>4603</v>
      </c>
      <c r="B19" s="16" t="s">
        <v>153</v>
      </c>
      <c r="C19" s="4">
        <v>900000</v>
      </c>
      <c r="D19" s="4">
        <f t="shared" si="0"/>
        <v>102.92772186642269</v>
      </c>
      <c r="E19" s="4">
        <v>462000</v>
      </c>
      <c r="F19" s="4">
        <f t="shared" si="1"/>
        <v>52.464228934817172</v>
      </c>
      <c r="G19" s="11">
        <f t="shared" si="2"/>
        <v>-50.463492931605515</v>
      </c>
      <c r="H19" s="8">
        <f t="shared" si="3"/>
        <v>-0.4902808691043985</v>
      </c>
    </row>
    <row r="20" spans="1:8" x14ac:dyDescent="0.3">
      <c r="A20" s="1">
        <v>4000</v>
      </c>
      <c r="B20" s="61" t="s">
        <v>49</v>
      </c>
      <c r="C20" s="5">
        <f>SUM(C18:C19)</f>
        <v>925000</v>
      </c>
      <c r="D20" s="5">
        <f t="shared" si="0"/>
        <v>105.7868252516011</v>
      </c>
      <c r="E20" s="5">
        <f>SUM(E18:E19)</f>
        <v>487000</v>
      </c>
      <c r="F20" s="5">
        <f t="shared" si="1"/>
        <v>55.303202362025893</v>
      </c>
      <c r="G20" s="15">
        <f t="shared" si="2"/>
        <v>-50.483622889575209</v>
      </c>
      <c r="H20" s="14">
        <f t="shared" si="3"/>
        <v>-0.47722032275291415</v>
      </c>
    </row>
    <row r="21" spans="1:8" x14ac:dyDescent="0.3">
      <c r="C21" s="4"/>
      <c r="D21" s="4"/>
      <c r="E21" s="4"/>
      <c r="F21" s="4"/>
      <c r="G21" s="11"/>
      <c r="H21" s="8"/>
    </row>
    <row r="22" spans="1:8" x14ac:dyDescent="0.3">
      <c r="B22" s="1" t="s">
        <v>56</v>
      </c>
      <c r="C22" s="4"/>
      <c r="D22" s="4"/>
      <c r="E22" s="4"/>
      <c r="F22" s="4"/>
      <c r="G22" s="11"/>
      <c r="H22" s="8"/>
    </row>
    <row r="23" spans="1:8" x14ac:dyDescent="0.3">
      <c r="B23" s="2" t="s">
        <v>113</v>
      </c>
      <c r="C23" s="4">
        <v>4263257</v>
      </c>
      <c r="D23" s="4">
        <f t="shared" si="0"/>
        <v>487.56370082342175</v>
      </c>
      <c r="E23" s="4">
        <v>3066390</v>
      </c>
      <c r="F23" s="4">
        <f t="shared" si="1"/>
        <v>348.21598909834205</v>
      </c>
      <c r="G23" s="11">
        <f t="shared" si="2"/>
        <v>-139.34771172507971</v>
      </c>
      <c r="H23" s="8">
        <f t="shared" si="3"/>
        <v>-0.2858041143951906</v>
      </c>
    </row>
    <row r="24" spans="1:8" x14ac:dyDescent="0.3">
      <c r="B24" s="1" t="s">
        <v>55</v>
      </c>
      <c r="C24" s="5">
        <f>SUM(C23:C23)</f>
        <v>4263257</v>
      </c>
      <c r="D24" s="5">
        <f t="shared" si="0"/>
        <v>487.56370082342175</v>
      </c>
      <c r="E24" s="5">
        <f>SUM(E23:E23)</f>
        <v>3066390</v>
      </c>
      <c r="F24" s="5">
        <f t="shared" si="1"/>
        <v>348.21598909834205</v>
      </c>
      <c r="G24" s="15">
        <f t="shared" si="2"/>
        <v>-139.34771172507971</v>
      </c>
      <c r="H24" s="14">
        <f t="shared" si="3"/>
        <v>-0.2858041143951906</v>
      </c>
    </row>
    <row r="25" spans="1:8" x14ac:dyDescent="0.3">
      <c r="C25" s="4"/>
      <c r="D25" s="4"/>
      <c r="E25" s="4"/>
      <c r="F25" s="4"/>
      <c r="G25" s="11"/>
      <c r="H25" s="8"/>
    </row>
    <row r="26" spans="1:8" x14ac:dyDescent="0.3">
      <c r="B26" s="6" t="s">
        <v>57</v>
      </c>
      <c r="C26" s="5">
        <v>79370404</v>
      </c>
      <c r="D26" s="5">
        <f t="shared" si="0"/>
        <v>9077.1276303751147</v>
      </c>
      <c r="E26" s="5">
        <v>80336830</v>
      </c>
      <c r="F26" s="5">
        <f t="shared" si="1"/>
        <v>9122.9650238473769</v>
      </c>
      <c r="G26" s="15">
        <f t="shared" si="2"/>
        <v>45.837393472262193</v>
      </c>
      <c r="H26" s="14">
        <f t="shared" si="3"/>
        <v>5.0497685323796591E-3</v>
      </c>
    </row>
    <row r="27" spans="1:8" x14ac:dyDescent="0.3">
      <c r="D27" s="4"/>
      <c r="F27" s="4"/>
      <c r="G27" s="11"/>
      <c r="H27" s="8"/>
    </row>
    <row r="28" spans="1:8" x14ac:dyDescent="0.3">
      <c r="A28" s="91" t="s">
        <v>271</v>
      </c>
      <c r="B28" s="91"/>
      <c r="C28" s="91"/>
      <c r="D28" s="91"/>
      <c r="E28" s="91"/>
      <c r="F28" s="91"/>
      <c r="G28" s="91"/>
      <c r="H28" s="91"/>
    </row>
    <row r="29" spans="1:8" x14ac:dyDescent="0.3">
      <c r="A29">
        <v>3115</v>
      </c>
      <c r="B29" t="s">
        <v>314</v>
      </c>
      <c r="C29" s="4">
        <v>3873831</v>
      </c>
      <c r="D29" s="4">
        <f t="shared" si="0"/>
        <v>443.02733302836231</v>
      </c>
      <c r="E29" s="4">
        <v>3873831</v>
      </c>
      <c r="F29" s="4">
        <f t="shared" si="1"/>
        <v>439.90813081989552</v>
      </c>
      <c r="G29" s="11">
        <f t="shared" si="2"/>
        <v>-3.1192022084667883</v>
      </c>
      <c r="H29" s="8">
        <f t="shared" si="3"/>
        <v>-7.0406540994776478E-3</v>
      </c>
    </row>
    <row r="30" spans="1:8" x14ac:dyDescent="0.3">
      <c r="A30" s="1">
        <v>3000</v>
      </c>
      <c r="B30" s="1" t="s">
        <v>46</v>
      </c>
      <c r="C30" s="15">
        <f>C29</f>
        <v>3873831</v>
      </c>
      <c r="D30" s="5">
        <f t="shared" si="0"/>
        <v>443.02733302836231</v>
      </c>
      <c r="E30" s="15">
        <f>E29</f>
        <v>3873831</v>
      </c>
      <c r="F30" s="5">
        <f t="shared" si="1"/>
        <v>439.90813081989552</v>
      </c>
      <c r="G30" s="15">
        <f t="shared" si="2"/>
        <v>-3.1192022084667883</v>
      </c>
      <c r="H30" s="14">
        <f t="shared" si="3"/>
        <v>-7.0406540994776478E-3</v>
      </c>
    </row>
    <row r="31" spans="1:8" x14ac:dyDescent="0.3">
      <c r="A31">
        <v>5200</v>
      </c>
      <c r="B31" t="s">
        <v>424</v>
      </c>
      <c r="C31" s="4">
        <v>8400000</v>
      </c>
      <c r="D31" s="4">
        <f t="shared" si="0"/>
        <v>960.65873741994506</v>
      </c>
      <c r="E31" s="4">
        <v>8700000</v>
      </c>
      <c r="F31" s="4">
        <f t="shared" si="1"/>
        <v>987.96275266863506</v>
      </c>
      <c r="G31" s="11">
        <f t="shared" si="2"/>
        <v>27.304015248690007</v>
      </c>
      <c r="H31" s="8">
        <f t="shared" si="3"/>
        <v>2.8422179682683981E-2</v>
      </c>
    </row>
    <row r="32" spans="1:8" x14ac:dyDescent="0.3">
      <c r="B32" s="1" t="s">
        <v>57</v>
      </c>
      <c r="C32" s="5">
        <v>12596459</v>
      </c>
      <c r="D32" s="5">
        <f t="shared" si="0"/>
        <v>1440.5831427264409</v>
      </c>
      <c r="E32" s="5">
        <v>12596459</v>
      </c>
      <c r="F32" s="5">
        <f t="shared" si="1"/>
        <v>1430.4404951169656</v>
      </c>
      <c r="G32" s="15">
        <f t="shared" si="2"/>
        <v>-10.142647609475262</v>
      </c>
      <c r="H32" s="14">
        <f t="shared" si="3"/>
        <v>-7.0406540994776149E-3</v>
      </c>
    </row>
    <row r="33" spans="1:8" x14ac:dyDescent="0.3">
      <c r="D33" s="4"/>
      <c r="F33" s="4"/>
      <c r="G33" s="11"/>
      <c r="H33" s="8"/>
    </row>
    <row r="34" spans="1:8" x14ac:dyDescent="0.3">
      <c r="A34" s="91" t="s">
        <v>359</v>
      </c>
      <c r="B34" s="91"/>
      <c r="C34" s="91"/>
      <c r="D34" s="91"/>
      <c r="E34" s="91"/>
      <c r="F34" s="91"/>
      <c r="G34" s="91"/>
      <c r="H34" s="91"/>
    </row>
    <row r="35" spans="1:8" x14ac:dyDescent="0.3">
      <c r="A35">
        <v>4710</v>
      </c>
      <c r="B35" t="s">
        <v>439</v>
      </c>
      <c r="C35" s="4">
        <v>500000</v>
      </c>
      <c r="D35" s="4">
        <f t="shared" si="0"/>
        <v>57.182067703568158</v>
      </c>
      <c r="E35" s="4">
        <v>500000</v>
      </c>
      <c r="F35" s="4">
        <f t="shared" si="1"/>
        <v>56.779468544174428</v>
      </c>
      <c r="G35" s="11">
        <f t="shared" si="2"/>
        <v>-0.40259915939373059</v>
      </c>
      <c r="H35" s="8">
        <f t="shared" si="3"/>
        <v>-7.0406540994775611E-3</v>
      </c>
    </row>
    <row r="36" spans="1:8" x14ac:dyDescent="0.3">
      <c r="A36" s="1">
        <v>4000</v>
      </c>
      <c r="B36" s="1" t="s">
        <v>49</v>
      </c>
      <c r="C36" s="15">
        <f>C35</f>
        <v>500000</v>
      </c>
      <c r="D36" s="5">
        <f t="shared" si="0"/>
        <v>57.182067703568158</v>
      </c>
      <c r="E36" s="15">
        <f>E35</f>
        <v>500000</v>
      </c>
      <c r="F36" s="5">
        <f t="shared" si="1"/>
        <v>56.779468544174428</v>
      </c>
      <c r="G36" s="15">
        <f t="shared" si="2"/>
        <v>-0.40259915939373059</v>
      </c>
      <c r="H36" s="14">
        <f t="shared" si="3"/>
        <v>-7.0406540994775611E-3</v>
      </c>
    </row>
    <row r="37" spans="1:8" x14ac:dyDescent="0.3">
      <c r="B37" s="61" t="s">
        <v>57</v>
      </c>
      <c r="C37" s="5">
        <v>627139</v>
      </c>
      <c r="D37" s="5">
        <f t="shared" si="0"/>
        <v>71.722209515096068</v>
      </c>
      <c r="E37" s="5">
        <v>537039</v>
      </c>
      <c r="F37" s="5">
        <f t="shared" si="1"/>
        <v>60.985578014989777</v>
      </c>
      <c r="G37" s="15">
        <f t="shared" si="2"/>
        <v>-10.736631500106292</v>
      </c>
      <c r="H37" s="14">
        <f t="shared" si="3"/>
        <v>-0.14969744480398989</v>
      </c>
    </row>
    <row r="38" spans="1:8" x14ac:dyDescent="0.3">
      <c r="D38" s="4"/>
      <c r="F38" s="4"/>
      <c r="G38" s="11"/>
      <c r="H38" s="8"/>
    </row>
    <row r="39" spans="1:8" x14ac:dyDescent="0.3">
      <c r="A39" s="91" t="s">
        <v>438</v>
      </c>
      <c r="B39" s="91"/>
      <c r="C39" s="91"/>
      <c r="D39" s="91"/>
      <c r="E39" s="91"/>
      <c r="F39" s="91"/>
      <c r="G39" s="91"/>
      <c r="H39" s="91"/>
    </row>
    <row r="40" spans="1:8" x14ac:dyDescent="0.3">
      <c r="A40">
        <v>4500</v>
      </c>
      <c r="B40" t="s">
        <v>307</v>
      </c>
      <c r="C40" s="4">
        <v>5584124</v>
      </c>
      <c r="D40" s="4">
        <f t="shared" si="0"/>
        <v>638.62351326623968</v>
      </c>
      <c r="E40" s="4">
        <v>0</v>
      </c>
      <c r="F40" s="4">
        <f t="shared" si="1"/>
        <v>0</v>
      </c>
      <c r="G40" s="11">
        <f t="shared" si="2"/>
        <v>-638.62351326623968</v>
      </c>
      <c r="H40" s="8">
        <f t="shared" si="3"/>
        <v>-1</v>
      </c>
    </row>
    <row r="41" spans="1:8" x14ac:dyDescent="0.3">
      <c r="A41" s="1">
        <v>4000</v>
      </c>
      <c r="B41" s="1" t="s">
        <v>49</v>
      </c>
      <c r="C41" s="15">
        <f>C40</f>
        <v>5584124</v>
      </c>
      <c r="D41" s="5">
        <f t="shared" si="0"/>
        <v>638.62351326623968</v>
      </c>
      <c r="E41" s="15">
        <f>E40</f>
        <v>0</v>
      </c>
      <c r="F41" s="5">
        <f t="shared" si="1"/>
        <v>0</v>
      </c>
      <c r="G41" s="15">
        <f t="shared" si="2"/>
        <v>-638.62351326623968</v>
      </c>
      <c r="H41" s="14">
        <f t="shared" si="3"/>
        <v>-1</v>
      </c>
    </row>
    <row r="42" spans="1:8" x14ac:dyDescent="0.3">
      <c r="B42" s="61" t="s">
        <v>57</v>
      </c>
      <c r="C42" s="15">
        <f>C41</f>
        <v>5584124</v>
      </c>
      <c r="D42" s="5">
        <f t="shared" si="0"/>
        <v>638.62351326623968</v>
      </c>
      <c r="E42" s="15">
        <f>E41</f>
        <v>0</v>
      </c>
      <c r="F42" s="5">
        <f t="shared" si="1"/>
        <v>0</v>
      </c>
      <c r="G42" s="15">
        <f t="shared" si="2"/>
        <v>-638.62351326623968</v>
      </c>
      <c r="H42" s="14">
        <f t="shared" si="3"/>
        <v>-1</v>
      </c>
    </row>
    <row r="43" spans="1:8" x14ac:dyDescent="0.3">
      <c r="D43" s="4"/>
      <c r="F43" s="4"/>
      <c r="G43" s="11"/>
      <c r="H43" s="8"/>
    </row>
    <row r="44" spans="1:8" x14ac:dyDescent="0.3">
      <c r="A44" s="91" t="s">
        <v>441</v>
      </c>
      <c r="B44" s="91"/>
      <c r="C44" s="91"/>
      <c r="D44" s="91"/>
      <c r="E44" s="91"/>
      <c r="F44" s="91"/>
      <c r="G44" s="91"/>
      <c r="H44" s="91"/>
    </row>
    <row r="45" spans="1:8" x14ac:dyDescent="0.3">
      <c r="B45" s="1" t="s">
        <v>57</v>
      </c>
      <c r="C45" s="4">
        <v>109135</v>
      </c>
      <c r="D45" s="4">
        <f t="shared" ref="D45:D74" si="4">C45/$J$1</f>
        <v>12.481129917657823</v>
      </c>
      <c r="E45" s="4">
        <v>104135</v>
      </c>
      <c r="F45" s="4">
        <f t="shared" ref="F45:F74" si="5">E45/$J$2</f>
        <v>11.825459913695207</v>
      </c>
      <c r="G45" s="11">
        <f t="shared" ref="G45:G74" si="6">F45-D45</f>
        <v>-0.65567000396261577</v>
      </c>
      <c r="H45" s="8">
        <f t="shared" ref="H45:H74" si="7">G45/D45</f>
        <v>-5.2532904335447952E-2</v>
      </c>
    </row>
    <row r="46" spans="1:8" x14ac:dyDescent="0.3">
      <c r="D46" s="4"/>
      <c r="F46" s="4"/>
      <c r="G46" s="11"/>
      <c r="H46" s="8"/>
    </row>
    <row r="47" spans="1:8" x14ac:dyDescent="0.3">
      <c r="A47" s="91" t="s">
        <v>442</v>
      </c>
      <c r="B47" s="91"/>
      <c r="C47" s="91"/>
      <c r="D47" s="91"/>
      <c r="E47" s="91"/>
      <c r="F47" s="91"/>
      <c r="G47" s="91"/>
      <c r="H47" s="91"/>
    </row>
    <row r="48" spans="1:8" x14ac:dyDescent="0.3">
      <c r="A48">
        <v>1611</v>
      </c>
      <c r="B48" t="s">
        <v>443</v>
      </c>
      <c r="C48" s="4">
        <v>625000</v>
      </c>
      <c r="D48" s="4">
        <f t="shared" si="4"/>
        <v>71.477584629460196</v>
      </c>
      <c r="E48" s="4">
        <v>650000</v>
      </c>
      <c r="F48" s="4">
        <f t="shared" si="5"/>
        <v>73.813309107426761</v>
      </c>
      <c r="G48" s="11">
        <f t="shared" si="6"/>
        <v>2.3357244779665649</v>
      </c>
      <c r="H48" s="8">
        <f t="shared" si="7"/>
        <v>3.2677719736543431E-2</v>
      </c>
    </row>
    <row r="49" spans="1:8" x14ac:dyDescent="0.3">
      <c r="A49">
        <v>1950</v>
      </c>
      <c r="B49" t="s">
        <v>444</v>
      </c>
      <c r="C49" s="4">
        <v>25000</v>
      </c>
      <c r="D49" s="4">
        <f t="shared" si="4"/>
        <v>2.859103385178408</v>
      </c>
      <c r="E49" s="4">
        <v>25000</v>
      </c>
      <c r="F49" s="4">
        <f t="shared" si="5"/>
        <v>2.8389734272087215</v>
      </c>
      <c r="G49" s="11">
        <f t="shared" si="6"/>
        <v>-2.0129957969686529E-2</v>
      </c>
      <c r="H49" s="8">
        <f t="shared" si="7"/>
        <v>-7.0406540994775602E-3</v>
      </c>
    </row>
    <row r="50" spans="1:8" x14ac:dyDescent="0.3">
      <c r="A50" s="1">
        <v>1000</v>
      </c>
      <c r="B50" s="1" t="s">
        <v>330</v>
      </c>
      <c r="C50" s="5">
        <v>650000</v>
      </c>
      <c r="D50" s="5">
        <f t="shared" si="4"/>
        <v>74.336688014638611</v>
      </c>
      <c r="E50" s="5">
        <v>675000</v>
      </c>
      <c r="F50" s="5">
        <f t="shared" si="5"/>
        <v>76.652282534635475</v>
      </c>
      <c r="G50" s="15">
        <f t="shared" si="6"/>
        <v>2.3155945199968642</v>
      </c>
      <c r="H50" s="14">
        <f t="shared" si="7"/>
        <v>3.1150089973619354E-2</v>
      </c>
    </row>
    <row r="51" spans="1:8" x14ac:dyDescent="0.3">
      <c r="A51">
        <v>3200</v>
      </c>
      <c r="B51" t="s">
        <v>232</v>
      </c>
      <c r="C51" s="4">
        <v>30000</v>
      </c>
      <c r="D51" s="4">
        <f t="shared" si="4"/>
        <v>3.4309240622140895</v>
      </c>
      <c r="E51" s="4">
        <v>30000</v>
      </c>
      <c r="F51" s="4">
        <f t="shared" si="5"/>
        <v>3.4067681126504654</v>
      </c>
      <c r="G51" s="11">
        <f t="shared" si="6"/>
        <v>-2.4155949563624102E-2</v>
      </c>
      <c r="H51" s="8">
        <f t="shared" si="7"/>
        <v>-7.0406540994776383E-3</v>
      </c>
    </row>
    <row r="52" spans="1:8" x14ac:dyDescent="0.3">
      <c r="A52" s="1">
        <v>3000</v>
      </c>
      <c r="B52" s="1" t="s">
        <v>46</v>
      </c>
      <c r="C52" s="15">
        <f>C51</f>
        <v>30000</v>
      </c>
      <c r="D52" s="5">
        <f t="shared" si="4"/>
        <v>3.4309240622140895</v>
      </c>
      <c r="E52" s="15">
        <f>E51</f>
        <v>30000</v>
      </c>
      <c r="F52" s="5">
        <f t="shared" si="5"/>
        <v>3.4067681126504654</v>
      </c>
      <c r="G52" s="15">
        <f t="shared" si="6"/>
        <v>-2.4155949563624102E-2</v>
      </c>
      <c r="H52" s="14">
        <f t="shared" si="7"/>
        <v>-7.0406540994776383E-3</v>
      </c>
    </row>
    <row r="53" spans="1:8" x14ac:dyDescent="0.3">
      <c r="A53">
        <v>4500</v>
      </c>
      <c r="B53" t="s">
        <v>307</v>
      </c>
      <c r="C53" s="4">
        <v>2625000</v>
      </c>
      <c r="D53" s="4">
        <f t="shared" si="4"/>
        <v>300.20585544373284</v>
      </c>
      <c r="E53" s="4">
        <v>2756250</v>
      </c>
      <c r="F53" s="4">
        <f t="shared" si="5"/>
        <v>312.99682034976155</v>
      </c>
      <c r="G53" s="11">
        <f t="shared" si="6"/>
        <v>12.790964906028705</v>
      </c>
      <c r="H53" s="8">
        <f t="shared" si="7"/>
        <v>4.2607313195548571E-2</v>
      </c>
    </row>
    <row r="54" spans="1:8" x14ac:dyDescent="0.3">
      <c r="A54" s="2">
        <v>4900</v>
      </c>
      <c r="B54" s="2" t="s">
        <v>133</v>
      </c>
      <c r="C54" s="4">
        <v>50000</v>
      </c>
      <c r="D54" s="4">
        <f t="shared" si="4"/>
        <v>5.718206770356816</v>
      </c>
      <c r="E54" s="4">
        <v>50000</v>
      </c>
      <c r="F54" s="4">
        <f t="shared" si="5"/>
        <v>5.677946854417443</v>
      </c>
      <c r="G54" s="11">
        <f t="shared" si="6"/>
        <v>-4.0259915939373059E-2</v>
      </c>
      <c r="H54" s="8">
        <f t="shared" si="7"/>
        <v>-7.0406540994775602E-3</v>
      </c>
    </row>
    <row r="55" spans="1:8" x14ac:dyDescent="0.3">
      <c r="A55" s="1">
        <v>4000</v>
      </c>
      <c r="B55" s="1" t="s">
        <v>49</v>
      </c>
      <c r="C55" s="15">
        <f>SUM(C53:C54)</f>
        <v>2675000</v>
      </c>
      <c r="D55" s="5">
        <f t="shared" si="4"/>
        <v>305.92406221408964</v>
      </c>
      <c r="E55" s="15">
        <f>SUM(E53:E54)</f>
        <v>2806250</v>
      </c>
      <c r="F55" s="5">
        <f t="shared" si="5"/>
        <v>318.67476720417898</v>
      </c>
      <c r="G55" s="15">
        <f t="shared" si="6"/>
        <v>12.750704990089332</v>
      </c>
      <c r="H55" s="14">
        <f t="shared" si="7"/>
        <v>4.1679313806856494E-2</v>
      </c>
    </row>
    <row r="56" spans="1:8" x14ac:dyDescent="0.3">
      <c r="B56" s="1" t="s">
        <v>57</v>
      </c>
      <c r="C56" s="5">
        <v>4239447</v>
      </c>
      <c r="D56" s="5">
        <f t="shared" si="4"/>
        <v>484.84069075937788</v>
      </c>
      <c r="E56" s="5">
        <v>3670772</v>
      </c>
      <c r="F56" s="5">
        <f t="shared" si="5"/>
        <v>416.84896661367247</v>
      </c>
      <c r="G56" s="15">
        <f t="shared" si="6"/>
        <v>-67.991724145705405</v>
      </c>
      <c r="H56" s="14">
        <f t="shared" si="7"/>
        <v>-0.14023518537442456</v>
      </c>
    </row>
    <row r="57" spans="1:8" x14ac:dyDescent="0.3">
      <c r="D57" s="4"/>
      <c r="F57" s="4"/>
      <c r="G57" s="11"/>
      <c r="H57" s="8"/>
    </row>
    <row r="58" spans="1:8" x14ac:dyDescent="0.3">
      <c r="A58" s="91" t="s">
        <v>447</v>
      </c>
      <c r="B58" s="91"/>
      <c r="C58" s="91"/>
      <c r="D58" s="91"/>
      <c r="E58" s="91"/>
      <c r="F58" s="91"/>
      <c r="G58" s="91"/>
      <c r="H58" s="91"/>
    </row>
    <row r="59" spans="1:8" x14ac:dyDescent="0.3">
      <c r="A59">
        <v>3220</v>
      </c>
      <c r="B59" t="s">
        <v>289</v>
      </c>
      <c r="C59" s="4">
        <v>157300</v>
      </c>
      <c r="D59" s="4">
        <f>C59/$J$1</f>
        <v>17.989478499542543</v>
      </c>
      <c r="E59" s="4">
        <v>192325</v>
      </c>
      <c r="F59" s="4">
        <f>E59/$J$2</f>
        <v>21.840222575516695</v>
      </c>
      <c r="G59" s="11">
        <f t="shared" si="6"/>
        <v>3.850744075974152</v>
      </c>
      <c r="H59" s="8">
        <f t="shared" si="7"/>
        <v>0.21405534774518745</v>
      </c>
    </row>
    <row r="60" spans="1:8" x14ac:dyDescent="0.3">
      <c r="A60" s="1">
        <v>3000</v>
      </c>
      <c r="B60" s="1" t="s">
        <v>46</v>
      </c>
      <c r="C60" s="15">
        <f>C59</f>
        <v>157300</v>
      </c>
      <c r="D60" s="5">
        <f t="shared" si="4"/>
        <v>17.989478499542543</v>
      </c>
      <c r="E60" s="15">
        <f>E59</f>
        <v>192325</v>
      </c>
      <c r="F60" s="5">
        <f t="shared" si="5"/>
        <v>21.840222575516695</v>
      </c>
      <c r="G60" s="15">
        <f t="shared" si="6"/>
        <v>3.850744075974152</v>
      </c>
      <c r="H60" s="14">
        <f t="shared" si="7"/>
        <v>0.21405534774518745</v>
      </c>
    </row>
    <row r="61" spans="1:8" x14ac:dyDescent="0.3">
      <c r="B61" s="1" t="s">
        <v>57</v>
      </c>
      <c r="C61" s="5">
        <v>158164</v>
      </c>
      <c r="D61" s="5">
        <f t="shared" si="4"/>
        <v>18.088289112534309</v>
      </c>
      <c r="E61" s="5">
        <v>193189</v>
      </c>
      <c r="F61" s="5">
        <f t="shared" si="5"/>
        <v>21.938337497161026</v>
      </c>
      <c r="G61" s="15">
        <f t="shared" si="6"/>
        <v>3.8500483846267173</v>
      </c>
      <c r="H61" s="14">
        <f t="shared" si="7"/>
        <v>0.21284757008659377</v>
      </c>
    </row>
    <row r="62" spans="1:8" x14ac:dyDescent="0.3">
      <c r="D62" s="4"/>
      <c r="F62" s="4"/>
      <c r="G62" s="11"/>
      <c r="H62" s="8"/>
    </row>
    <row r="63" spans="1:8" x14ac:dyDescent="0.3">
      <c r="A63" s="91" t="s">
        <v>223</v>
      </c>
      <c r="B63" s="91"/>
      <c r="C63" s="91"/>
      <c r="D63" s="91"/>
      <c r="E63" s="91"/>
      <c r="F63" s="91"/>
      <c r="G63" s="91"/>
      <c r="H63" s="91"/>
    </row>
    <row r="64" spans="1:8" x14ac:dyDescent="0.3">
      <c r="A64" s="72">
        <v>3230</v>
      </c>
      <c r="B64" s="4" t="s">
        <v>223</v>
      </c>
      <c r="C64" s="4">
        <v>2575355</v>
      </c>
      <c r="D64" s="4">
        <f>C64/$J$1</f>
        <v>294.52824794144556</v>
      </c>
      <c r="E64" s="4">
        <v>1800000</v>
      </c>
      <c r="F64" s="4">
        <f t="shared" ref="F64:F66" si="8">E64/$J$2</f>
        <v>204.40608675902794</v>
      </c>
      <c r="G64" s="4">
        <f t="shared" ref="G64:G66" si="9">F64-D64</f>
        <v>-90.122161182417614</v>
      </c>
      <c r="H64" s="4">
        <f t="shared" ref="H64:H66" si="10">G64/D64</f>
        <v>-0.30598817536963241</v>
      </c>
    </row>
    <row r="65" spans="1:8" x14ac:dyDescent="0.3">
      <c r="A65" s="73">
        <v>3000</v>
      </c>
      <c r="B65" s="5" t="s">
        <v>46</v>
      </c>
      <c r="C65" s="5">
        <f>C64</f>
        <v>2575355</v>
      </c>
      <c r="D65" s="5">
        <f t="shared" ref="D65:D66" si="11">C65/$J$1</f>
        <v>294.52824794144556</v>
      </c>
      <c r="E65" s="5">
        <f>E64</f>
        <v>1800000</v>
      </c>
      <c r="F65" s="5">
        <f t="shared" si="8"/>
        <v>204.40608675902794</v>
      </c>
      <c r="G65" s="5">
        <f t="shared" si="9"/>
        <v>-90.122161182417614</v>
      </c>
      <c r="H65" s="5">
        <f t="shared" si="10"/>
        <v>-0.30598817536963241</v>
      </c>
    </row>
    <row r="66" spans="1:8" x14ac:dyDescent="0.3">
      <c r="A66" s="4"/>
      <c r="B66" s="5" t="s">
        <v>57</v>
      </c>
      <c r="C66" s="5">
        <v>2575355</v>
      </c>
      <c r="D66" s="5">
        <f t="shared" si="11"/>
        <v>294.52824794144556</v>
      </c>
      <c r="E66" s="5">
        <v>1800000</v>
      </c>
      <c r="F66" s="5">
        <f t="shared" si="8"/>
        <v>204.40608675902794</v>
      </c>
      <c r="G66" s="5">
        <f t="shared" si="9"/>
        <v>-90.122161182417614</v>
      </c>
      <c r="H66" s="5">
        <f t="shared" si="10"/>
        <v>-0.30598817536963241</v>
      </c>
    </row>
    <row r="67" spans="1:8" x14ac:dyDescent="0.3">
      <c r="D67" s="4"/>
      <c r="F67" s="4"/>
      <c r="G67" s="11"/>
      <c r="H67" s="8"/>
    </row>
    <row r="68" spans="1:8" x14ac:dyDescent="0.3">
      <c r="A68" s="91" t="s">
        <v>449</v>
      </c>
      <c r="B68" s="91"/>
      <c r="C68" s="91"/>
      <c r="D68" s="91"/>
      <c r="E68" s="91"/>
      <c r="F68" s="91"/>
      <c r="G68" s="91"/>
      <c r="H68" s="91"/>
    </row>
    <row r="69" spans="1:8" x14ac:dyDescent="0.3">
      <c r="A69">
        <v>3200</v>
      </c>
      <c r="B69" t="s">
        <v>232</v>
      </c>
      <c r="C69" s="4">
        <v>2127870</v>
      </c>
      <c r="D69" s="4">
        <f t="shared" si="4"/>
        <v>243.35201280878317</v>
      </c>
      <c r="E69" s="4">
        <v>0</v>
      </c>
      <c r="F69" s="4">
        <f t="shared" si="5"/>
        <v>0</v>
      </c>
      <c r="G69" s="11">
        <f t="shared" si="6"/>
        <v>-243.35201280878317</v>
      </c>
      <c r="H69" s="8">
        <f t="shared" si="7"/>
        <v>-1</v>
      </c>
    </row>
    <row r="70" spans="1:8" x14ac:dyDescent="0.3">
      <c r="A70" s="1">
        <v>3000</v>
      </c>
      <c r="B70" s="1" t="s">
        <v>46</v>
      </c>
      <c r="C70" s="15">
        <f>C69</f>
        <v>2127870</v>
      </c>
      <c r="D70" s="5">
        <f t="shared" si="4"/>
        <v>243.35201280878317</v>
      </c>
      <c r="E70" s="15">
        <f>E69</f>
        <v>0</v>
      </c>
      <c r="F70" s="5">
        <f t="shared" si="5"/>
        <v>0</v>
      </c>
      <c r="G70" s="15">
        <f t="shared" si="6"/>
        <v>-243.35201280878317</v>
      </c>
      <c r="H70" s="14">
        <f t="shared" si="7"/>
        <v>-1</v>
      </c>
    </row>
    <row r="71" spans="1:8" x14ac:dyDescent="0.3">
      <c r="B71" s="1" t="s">
        <v>57</v>
      </c>
      <c r="C71" s="15">
        <f>C70</f>
        <v>2127870</v>
      </c>
      <c r="D71" s="5">
        <f t="shared" si="4"/>
        <v>243.35201280878317</v>
      </c>
      <c r="E71" s="15">
        <f>E70</f>
        <v>0</v>
      </c>
      <c r="F71" s="5">
        <f t="shared" si="5"/>
        <v>0</v>
      </c>
      <c r="G71" s="15">
        <f t="shared" si="6"/>
        <v>-243.35201280878317</v>
      </c>
      <c r="H71" s="14">
        <f t="shared" si="7"/>
        <v>-1</v>
      </c>
    </row>
    <row r="72" spans="1:8" x14ac:dyDescent="0.3">
      <c r="D72" s="4"/>
      <c r="F72" s="4"/>
      <c r="G72" s="11"/>
      <c r="H72" s="8"/>
    </row>
    <row r="73" spans="1:8" x14ac:dyDescent="0.3">
      <c r="A73" s="91" t="s">
        <v>450</v>
      </c>
      <c r="B73" s="91"/>
      <c r="C73" s="91"/>
      <c r="D73" s="91"/>
      <c r="E73" s="91"/>
      <c r="F73" s="91"/>
      <c r="G73" s="91"/>
      <c r="H73" s="91"/>
    </row>
    <row r="74" spans="1:8" x14ac:dyDescent="0.3">
      <c r="B74" s="1" t="s">
        <v>57</v>
      </c>
      <c r="C74" s="5">
        <v>2484821</v>
      </c>
      <c r="D74" s="5">
        <f t="shared" si="4"/>
        <v>284.17440530649588</v>
      </c>
      <c r="E74" s="5">
        <v>18900825</v>
      </c>
      <c r="F74" s="5">
        <f t="shared" si="5"/>
        <v>2146.3575970928914</v>
      </c>
      <c r="G74" s="15">
        <f t="shared" si="6"/>
        <v>1862.1831917863956</v>
      </c>
      <c r="H74" s="14">
        <f t="shared" si="7"/>
        <v>6.5529588767079172</v>
      </c>
    </row>
    <row r="75" spans="1:8" x14ac:dyDescent="0.3">
      <c r="D75" s="4"/>
      <c r="F75" s="4"/>
      <c r="G75" s="11"/>
      <c r="H75" s="8"/>
    </row>
    <row r="76" spans="1:8" x14ac:dyDescent="0.3">
      <c r="A76" s="91" t="s">
        <v>255</v>
      </c>
      <c r="B76" s="91"/>
      <c r="C76" s="91"/>
      <c r="D76" s="91"/>
      <c r="E76" s="91"/>
      <c r="F76" s="91"/>
      <c r="G76" s="91"/>
      <c r="H76" s="91"/>
    </row>
    <row r="77" spans="1:8" x14ac:dyDescent="0.3">
      <c r="A77">
        <v>1192</v>
      </c>
      <c r="B77" t="s">
        <v>276</v>
      </c>
      <c r="C77" s="4">
        <v>775000</v>
      </c>
      <c r="D77" s="4">
        <f t="shared" ref="D77:D89" si="12">C77/$J$1</f>
        <v>88.632204940530656</v>
      </c>
      <c r="E77" s="4">
        <v>798000</v>
      </c>
      <c r="F77" s="4">
        <f t="shared" ref="F77:F89" si="13">E77/$J$2</f>
        <v>90.620031796502388</v>
      </c>
      <c r="G77" s="11">
        <f t="shared" ref="G77:G89" si="14">F77-D77</f>
        <v>1.9878268559717327</v>
      </c>
      <c r="H77" s="8">
        <f t="shared" ref="H77:H89" si="15">G77/D77</f>
        <v>2.2427816811118488E-2</v>
      </c>
    </row>
    <row r="78" spans="1:8" x14ac:dyDescent="0.3">
      <c r="A78" s="1">
        <v>1000</v>
      </c>
      <c r="B78" s="1" t="s">
        <v>40</v>
      </c>
      <c r="C78" s="15">
        <f>C77</f>
        <v>775000</v>
      </c>
      <c r="D78" s="5">
        <f t="shared" si="12"/>
        <v>88.632204940530656</v>
      </c>
      <c r="E78" s="15">
        <f>E77</f>
        <v>798000</v>
      </c>
      <c r="F78" s="5">
        <f t="shared" si="13"/>
        <v>90.620031796502388</v>
      </c>
      <c r="G78" s="15">
        <f t="shared" si="14"/>
        <v>1.9878268559717327</v>
      </c>
      <c r="H78" s="14">
        <f t="shared" si="15"/>
        <v>2.2427816811118488E-2</v>
      </c>
    </row>
    <row r="79" spans="1:8" x14ac:dyDescent="0.3">
      <c r="B79" s="1" t="s">
        <v>57</v>
      </c>
      <c r="C79" s="5">
        <v>2866941</v>
      </c>
      <c r="D79" s="5">
        <f t="shared" si="12"/>
        <v>327.87522872827083</v>
      </c>
      <c r="E79" s="5">
        <v>2549941</v>
      </c>
      <c r="F79" s="5">
        <f t="shared" si="13"/>
        <v>289.56858959800138</v>
      </c>
      <c r="G79" s="15">
        <f t="shared" si="14"/>
        <v>-38.306639130269446</v>
      </c>
      <c r="H79" s="14">
        <f t="shared" si="15"/>
        <v>-0.11683297722383405</v>
      </c>
    </row>
    <row r="80" spans="1:8" x14ac:dyDescent="0.3">
      <c r="D80" s="4"/>
      <c r="F80" s="4"/>
      <c r="G80" s="11"/>
      <c r="H80" s="8"/>
    </row>
    <row r="81" spans="1:8" x14ac:dyDescent="0.3">
      <c r="A81" s="91" t="s">
        <v>453</v>
      </c>
      <c r="B81" s="91"/>
      <c r="C81" s="91"/>
      <c r="D81" s="91"/>
      <c r="E81" s="91"/>
      <c r="F81" s="91"/>
      <c r="G81" s="91"/>
      <c r="H81" s="91"/>
    </row>
    <row r="82" spans="1:8" x14ac:dyDescent="0.3">
      <c r="A82">
        <v>1910</v>
      </c>
      <c r="B82" t="s">
        <v>109</v>
      </c>
      <c r="C82" s="4">
        <v>9600</v>
      </c>
      <c r="D82" s="4">
        <f t="shared" si="12"/>
        <v>1.0978956999085088</v>
      </c>
      <c r="E82" s="4">
        <v>9600</v>
      </c>
      <c r="F82" s="4">
        <f t="shared" si="13"/>
        <v>1.090165796048149</v>
      </c>
      <c r="G82" s="11">
        <f t="shared" si="14"/>
        <v>-7.7299038603597658E-3</v>
      </c>
      <c r="H82" s="8">
        <f t="shared" si="15"/>
        <v>-7.040654099477686E-3</v>
      </c>
    </row>
    <row r="83" spans="1:8" x14ac:dyDescent="0.3">
      <c r="A83" s="1">
        <v>1000</v>
      </c>
      <c r="B83" s="1" t="s">
        <v>40</v>
      </c>
      <c r="C83" s="15">
        <f>C82</f>
        <v>9600</v>
      </c>
      <c r="D83" s="5">
        <f t="shared" si="12"/>
        <v>1.0978956999085088</v>
      </c>
      <c r="E83" s="15">
        <f>E82</f>
        <v>9600</v>
      </c>
      <c r="F83" s="5">
        <f t="shared" si="13"/>
        <v>1.090165796048149</v>
      </c>
      <c r="G83" s="15">
        <f t="shared" si="14"/>
        <v>-7.7299038603597658E-3</v>
      </c>
      <c r="H83" s="14">
        <f t="shared" si="15"/>
        <v>-7.040654099477686E-3</v>
      </c>
    </row>
    <row r="84" spans="1:8" x14ac:dyDescent="0.3">
      <c r="A84" t="s">
        <v>22</v>
      </c>
      <c r="B84" s="1" t="s">
        <v>57</v>
      </c>
      <c r="C84" s="5">
        <v>173495</v>
      </c>
      <c r="D84" s="5">
        <f t="shared" si="12"/>
        <v>19.841605672461117</v>
      </c>
      <c r="E84" s="5">
        <v>183095</v>
      </c>
      <c r="F84" s="5">
        <f t="shared" si="13"/>
        <v>20.792073586191233</v>
      </c>
      <c r="G84" s="15">
        <f t="shared" si="14"/>
        <v>0.9504679137301153</v>
      </c>
      <c r="H84" s="14">
        <f t="shared" si="15"/>
        <v>4.7902772054849579E-2</v>
      </c>
    </row>
    <row r="85" spans="1:8" x14ac:dyDescent="0.3">
      <c r="D85" s="4"/>
      <c r="F85" s="4"/>
      <c r="G85" s="11"/>
      <c r="H85" s="8"/>
    </row>
    <row r="86" spans="1:8" x14ac:dyDescent="0.3">
      <c r="A86" s="91" t="s">
        <v>454</v>
      </c>
      <c r="B86" s="91"/>
      <c r="C86" s="91"/>
      <c r="D86" s="91"/>
      <c r="E86" s="91"/>
      <c r="F86" s="91"/>
      <c r="G86" s="91"/>
      <c r="H86" s="91"/>
    </row>
    <row r="87" spans="1:8" x14ac:dyDescent="0.3">
      <c r="A87" s="74">
        <v>1150</v>
      </c>
      <c r="B87" t="s">
        <v>256</v>
      </c>
      <c r="C87" s="4">
        <v>435000</v>
      </c>
      <c r="D87" s="4">
        <f t="shared" ref="D87:D88" si="16">C87/$J$1</f>
        <v>49.748398902104299</v>
      </c>
      <c r="E87" s="4">
        <v>427000</v>
      </c>
      <c r="F87" s="4">
        <f t="shared" ref="F87:F88" si="17">E87/$J$2</f>
        <v>48.489666136724964</v>
      </c>
      <c r="G87" s="11">
        <f t="shared" ref="G87:G88" si="18">F87-D87</f>
        <v>-1.2587327653793352</v>
      </c>
      <c r="H87" s="8">
        <f t="shared" ref="H87:H88" si="19">G87/D87</f>
        <v>-2.530197540339519E-2</v>
      </c>
    </row>
    <row r="88" spans="1:8" x14ac:dyDescent="0.3">
      <c r="A88" s="75">
        <v>1000</v>
      </c>
      <c r="B88" s="1" t="s">
        <v>40</v>
      </c>
      <c r="C88" s="5">
        <f>C87</f>
        <v>435000</v>
      </c>
      <c r="D88" s="5">
        <f t="shared" si="16"/>
        <v>49.748398902104299</v>
      </c>
      <c r="E88" s="5">
        <f>E87</f>
        <v>427000</v>
      </c>
      <c r="F88" s="5">
        <f t="shared" si="17"/>
        <v>48.489666136724964</v>
      </c>
      <c r="G88" s="15">
        <f t="shared" si="18"/>
        <v>-1.2587327653793352</v>
      </c>
      <c r="H88" s="14">
        <f t="shared" si="19"/>
        <v>-2.530197540339519E-2</v>
      </c>
    </row>
    <row r="89" spans="1:8" x14ac:dyDescent="0.3">
      <c r="B89" s="1" t="s">
        <v>57</v>
      </c>
      <c r="C89" s="5">
        <v>1151649</v>
      </c>
      <c r="D89" s="5">
        <f t="shared" si="12"/>
        <v>131.70734217749313</v>
      </c>
      <c r="E89" s="5">
        <v>1578649</v>
      </c>
      <c r="F89" s="5">
        <f t="shared" si="13"/>
        <v>179.26970247558484</v>
      </c>
      <c r="G89" s="15">
        <f t="shared" si="14"/>
        <v>47.562360298091704</v>
      </c>
      <c r="H89" s="14">
        <f t="shared" si="15"/>
        <v>0.3611215556532536</v>
      </c>
    </row>
    <row r="90" spans="1:8" x14ac:dyDescent="0.3">
      <c r="D90" s="4"/>
      <c r="F90" s="4"/>
      <c r="G90" s="11"/>
      <c r="H90" s="8"/>
    </row>
    <row r="91" spans="1:8" x14ac:dyDescent="0.3">
      <c r="A91" s="91"/>
      <c r="B91" s="91"/>
      <c r="C91" s="91"/>
      <c r="D91" s="91"/>
      <c r="E91" s="91"/>
      <c r="F91" s="91"/>
      <c r="G91" s="91"/>
      <c r="H91" s="91"/>
    </row>
    <row r="92" spans="1:8" x14ac:dyDescent="0.3">
      <c r="B92" s="1" t="s">
        <v>630</v>
      </c>
      <c r="C92" s="15">
        <f>C88+C83+C78+C11</f>
        <v>25226919</v>
      </c>
      <c r="D92" s="5">
        <f>C92/J1</f>
        <v>2885.05478042086</v>
      </c>
      <c r="E92" s="15">
        <f>E88+E83+E78+E50+E11</f>
        <v>26782746</v>
      </c>
      <c r="F92" s="5">
        <f>E92/J2</f>
        <v>3041.4201680672268</v>
      </c>
      <c r="G92" s="15">
        <f>F92-D92</f>
        <v>156.3653876463668</v>
      </c>
      <c r="H92" s="14">
        <f>G92/D92</f>
        <v>5.4198412005042364E-2</v>
      </c>
    </row>
    <row r="93" spans="1:8" x14ac:dyDescent="0.3">
      <c r="B93" s="1" t="s">
        <v>631</v>
      </c>
      <c r="C93" s="15">
        <f>C70+C65+C60+C52+C30+C15</f>
        <v>58939184</v>
      </c>
      <c r="D93" s="5">
        <f>C93/J1</f>
        <v>6740.528819762123</v>
      </c>
      <c r="E93" s="15">
        <f>E70+E65+E60+E52+E30+E15</f>
        <v>57806450</v>
      </c>
      <c r="F93" s="5">
        <f>E93/J2</f>
        <v>6564.4390188507832</v>
      </c>
      <c r="G93" s="15">
        <f>F93-D93</f>
        <v>-176.08980091133981</v>
      </c>
      <c r="H93" s="14">
        <f>G93/D93</f>
        <v>-2.6124033532068498E-2</v>
      </c>
    </row>
    <row r="94" spans="1:8" x14ac:dyDescent="0.3">
      <c r="B94" s="1" t="s">
        <v>632</v>
      </c>
      <c r="C94" s="15">
        <f>C55+C41+C36+C20</f>
        <v>9684124</v>
      </c>
      <c r="D94" s="5">
        <f>C94/J1</f>
        <v>1107.5164684354986</v>
      </c>
      <c r="E94" s="15">
        <f>E55+E41+E36+E20</f>
        <v>3793250</v>
      </c>
      <c r="F94" s="5">
        <f>E94/J2</f>
        <v>430.75743811037927</v>
      </c>
      <c r="G94" s="15">
        <f>F94-D94</f>
        <v>-676.75903032511928</v>
      </c>
      <c r="H94" s="14">
        <f>G94/D94</f>
        <v>-0.61106001546064914</v>
      </c>
    </row>
    <row r="95" spans="1:8" x14ac:dyDescent="0.3">
      <c r="B95" s="1" t="s">
        <v>633</v>
      </c>
      <c r="C95" s="15">
        <f>C89+C84+C79+C74+C71+C66+C61+C56+C45+C42+C37+C32+C26</f>
        <v>114065003</v>
      </c>
      <c r="D95" s="5">
        <f>C95/J1</f>
        <v>13044.945448307411</v>
      </c>
      <c r="E95" s="15">
        <f>E89+E84+E79+E74+E71+E66+E61+E56+E45+E42+E37+E32+E26</f>
        <v>122450934</v>
      </c>
      <c r="F95" s="5">
        <f>E95/J2</f>
        <v>13905.397910515558</v>
      </c>
      <c r="G95" s="15">
        <f>F95-D95</f>
        <v>860.45246220814624</v>
      </c>
      <c r="H95" s="14">
        <f>G95/D95</f>
        <v>6.5960602565784621E-2</v>
      </c>
    </row>
    <row r="96" spans="1:8" x14ac:dyDescent="0.3">
      <c r="D96" s="4">
        <f>SUM(D92:D94)</f>
        <v>10733.100068618482</v>
      </c>
      <c r="F96" s="4"/>
      <c r="G96" s="11">
        <f>SUM(G92:G94)</f>
        <v>-696.48344359009229</v>
      </c>
      <c r="H96" s="8">
        <f>G96/D96</f>
        <v>-6.4891172087967006E-2</v>
      </c>
    </row>
    <row r="97" spans="4:8" x14ac:dyDescent="0.3">
      <c r="D97" s="4"/>
      <c r="F97" s="4"/>
      <c r="G97" s="11"/>
      <c r="H97" s="8"/>
    </row>
    <row r="98" spans="4:8" x14ac:dyDescent="0.3">
      <c r="D98" s="4"/>
      <c r="F98" s="4"/>
      <c r="G98" s="11"/>
      <c r="H98" s="8"/>
    </row>
    <row r="99" spans="4:8" x14ac:dyDescent="0.3">
      <c r="D99" s="4"/>
      <c r="F99" s="4"/>
      <c r="G99" s="11"/>
      <c r="H99" s="8"/>
    </row>
    <row r="100" spans="4:8" x14ac:dyDescent="0.3">
      <c r="D100" s="4"/>
      <c r="F100" s="4"/>
      <c r="G100" s="11"/>
      <c r="H100" s="8"/>
    </row>
  </sheetData>
  <mergeCells count="13">
    <mergeCell ref="A28:H28"/>
    <mergeCell ref="A34:H34"/>
    <mergeCell ref="A39:H39"/>
    <mergeCell ref="A44:H44"/>
    <mergeCell ref="A47:H47"/>
    <mergeCell ref="A81:H81"/>
    <mergeCell ref="A86:H86"/>
    <mergeCell ref="A91:H91"/>
    <mergeCell ref="A58:H58"/>
    <mergeCell ref="A63:H63"/>
    <mergeCell ref="A68:H68"/>
    <mergeCell ref="A73:H73"/>
    <mergeCell ref="A76:H76"/>
  </mergeCells>
  <pageMargins left="0.7" right="0.7" top="0.75" bottom="0.75" header="0.3" footer="0.3"/>
  <pageSetup orientation="portrait" horizont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DC65-CEFE-4D3E-885D-4D185000D570}">
  <sheetPr>
    <tabColor theme="9" tint="0.59999389629810485"/>
  </sheetPr>
  <dimension ref="A1:J238"/>
  <sheetViews>
    <sheetView topLeftCell="A217" workbookViewId="0">
      <selection activeCell="E12" sqref="E12"/>
    </sheetView>
  </sheetViews>
  <sheetFormatPr defaultRowHeight="14.4" x14ac:dyDescent="0.3"/>
  <cols>
    <col min="1" max="1" width="10.44140625" bestFit="1" customWidth="1"/>
    <col min="2" max="2" width="34.33203125" bestFit="1" customWidth="1"/>
    <col min="3" max="3" width="15.21875" bestFit="1" customWidth="1"/>
    <col min="4" max="4" width="15.109375" customWidth="1"/>
    <col min="5" max="5" width="15.21875" bestFit="1" customWidth="1"/>
    <col min="6" max="6" width="15.109375" customWidth="1"/>
    <col min="7" max="7" width="14.88671875" bestFit="1" customWidth="1"/>
    <col min="8" max="8" width="11.6640625" bestFit="1" customWidth="1"/>
  </cols>
  <sheetData>
    <row r="1" spans="1:10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61</v>
      </c>
      <c r="H1" s="1" t="s">
        <v>62</v>
      </c>
      <c r="J1">
        <v>8744</v>
      </c>
    </row>
    <row r="2" spans="1:10" x14ac:dyDescent="0.3">
      <c r="A2" s="1"/>
      <c r="B2" s="2" t="s">
        <v>59</v>
      </c>
      <c r="C2" s="12"/>
      <c r="D2" s="12"/>
      <c r="E2" s="12"/>
      <c r="F2" s="12"/>
      <c r="G2" s="3"/>
      <c r="H2" s="1"/>
      <c r="J2">
        <v>8806</v>
      </c>
    </row>
    <row r="3" spans="1:10" x14ac:dyDescent="0.3">
      <c r="A3">
        <v>100</v>
      </c>
      <c r="B3" t="s">
        <v>60</v>
      </c>
      <c r="C3" s="4">
        <v>20508382</v>
      </c>
      <c r="D3" s="4">
        <f>C3/$J$1</f>
        <v>2345.4233760292773</v>
      </c>
      <c r="E3" s="4">
        <v>20918550</v>
      </c>
      <c r="F3" s="4">
        <f>E3/$J$2</f>
        <v>2375.4883034294799</v>
      </c>
      <c r="G3" s="11">
        <f>F3-D3</f>
        <v>30.064927400202578</v>
      </c>
      <c r="H3" s="8">
        <f>G3/D3</f>
        <v>1.2818550248740799E-2</v>
      </c>
    </row>
    <row r="4" spans="1:10" x14ac:dyDescent="0.3">
      <c r="A4">
        <v>200</v>
      </c>
      <c r="B4" t="s">
        <v>63</v>
      </c>
      <c r="C4" s="4">
        <v>8536886</v>
      </c>
      <c r="D4" s="4">
        <f t="shared" ref="D4:D68" si="0">C4/$J$1</f>
        <v>976.3135864592864</v>
      </c>
      <c r="E4" s="4">
        <v>8763113</v>
      </c>
      <c r="F4" s="4">
        <f t="shared" ref="F4:F68" si="1">E4/$J$2</f>
        <v>995.12979786509197</v>
      </c>
      <c r="G4" s="11">
        <f t="shared" ref="G4:G68" si="2">F4-D4</f>
        <v>18.816211405805575</v>
      </c>
      <c r="H4" s="8">
        <f t="shared" ref="H4:H68" si="3">G4/D4</f>
        <v>1.9272712852480861E-2</v>
      </c>
    </row>
    <row r="5" spans="1:10" x14ac:dyDescent="0.3">
      <c r="A5">
        <v>500</v>
      </c>
      <c r="B5" t="s">
        <v>64</v>
      </c>
      <c r="C5" s="4">
        <v>236750</v>
      </c>
      <c r="D5" s="4">
        <f t="shared" si="0"/>
        <v>27.075709057639525</v>
      </c>
      <c r="E5" s="4">
        <v>239118</v>
      </c>
      <c r="F5" s="4">
        <f t="shared" si="1"/>
        <v>27.153985918691802</v>
      </c>
      <c r="G5" s="11">
        <f t="shared" si="2"/>
        <v>7.8276861052277269E-2</v>
      </c>
      <c r="H5" s="8">
        <f t="shared" si="3"/>
        <v>2.8910364225601371E-3</v>
      </c>
    </row>
    <row r="6" spans="1:10" x14ac:dyDescent="0.3">
      <c r="A6">
        <v>600</v>
      </c>
      <c r="B6" t="s">
        <v>65</v>
      </c>
      <c r="C6" s="4">
        <v>2167321</v>
      </c>
      <c r="D6" s="4">
        <f t="shared" si="0"/>
        <v>247.86379231473009</v>
      </c>
      <c r="E6" s="4">
        <v>2188994</v>
      </c>
      <c r="F6" s="4">
        <f t="shared" si="1"/>
        <v>248.57983193277312</v>
      </c>
      <c r="G6" s="11">
        <f t="shared" si="2"/>
        <v>0.71603961804302685</v>
      </c>
      <c r="H6" s="8">
        <f t="shared" si="3"/>
        <v>2.8888431479085134E-3</v>
      </c>
    </row>
    <row r="7" spans="1:10" x14ac:dyDescent="0.3">
      <c r="A7">
        <v>900</v>
      </c>
      <c r="B7" t="s">
        <v>96</v>
      </c>
      <c r="C7" s="4">
        <v>7000</v>
      </c>
      <c r="D7" s="4">
        <f t="shared" si="0"/>
        <v>0.80054894784995423</v>
      </c>
      <c r="E7" s="4">
        <v>7070</v>
      </c>
      <c r="F7" s="4">
        <f t="shared" si="1"/>
        <v>0.80286168521462642</v>
      </c>
      <c r="G7" s="11">
        <f t="shared" si="2"/>
        <v>2.3127373646721905E-3</v>
      </c>
      <c r="H7" s="8">
        <f t="shared" si="3"/>
        <v>2.8889393595276621E-3</v>
      </c>
    </row>
    <row r="8" spans="1:10" x14ac:dyDescent="0.3">
      <c r="A8" s="21">
        <v>100</v>
      </c>
      <c r="B8" s="21" t="s">
        <v>66</v>
      </c>
      <c r="C8" s="22">
        <f>SUM(C3:C7)</f>
        <v>31456339</v>
      </c>
      <c r="D8" s="5">
        <f t="shared" si="0"/>
        <v>3597.477012808783</v>
      </c>
      <c r="E8" s="22">
        <f>SUM(E3:E7)</f>
        <v>32116845</v>
      </c>
      <c r="F8" s="5">
        <f t="shared" si="1"/>
        <v>3647.1547808312516</v>
      </c>
      <c r="G8" s="15">
        <f t="shared" si="2"/>
        <v>49.677768022468626</v>
      </c>
      <c r="H8" s="14">
        <f t="shared" si="3"/>
        <v>1.3809057805120479E-2</v>
      </c>
    </row>
    <row r="9" spans="1:10" x14ac:dyDescent="0.3">
      <c r="A9" s="20"/>
      <c r="B9" s="21"/>
      <c r="C9" s="22"/>
      <c r="D9" s="4"/>
      <c r="E9" s="22"/>
      <c r="F9" s="4"/>
      <c r="G9" s="11"/>
      <c r="H9" s="8"/>
    </row>
    <row r="10" spans="1:10" x14ac:dyDescent="0.3">
      <c r="A10" s="46">
        <v>270</v>
      </c>
      <c r="B10" s="1" t="s">
        <v>137</v>
      </c>
      <c r="C10" s="4"/>
      <c r="D10" s="4"/>
      <c r="E10" s="4"/>
      <c r="F10" s="4"/>
      <c r="G10" s="11"/>
      <c r="H10" s="8"/>
    </row>
    <row r="11" spans="1:10" x14ac:dyDescent="0.3">
      <c r="B11" s="2" t="s">
        <v>59</v>
      </c>
      <c r="C11" s="4"/>
      <c r="D11" s="4"/>
      <c r="E11" s="4"/>
      <c r="F11" s="4"/>
      <c r="G11" s="11"/>
      <c r="H11" s="8"/>
    </row>
    <row r="12" spans="1:10" x14ac:dyDescent="0.3">
      <c r="A12">
        <v>100</v>
      </c>
      <c r="B12" s="2" t="s">
        <v>60</v>
      </c>
      <c r="C12" s="4">
        <v>190775</v>
      </c>
      <c r="D12" s="4">
        <f t="shared" si="0"/>
        <v>21.817817932296432</v>
      </c>
      <c r="E12" s="4">
        <v>194591</v>
      </c>
      <c r="F12" s="4">
        <f t="shared" si="1"/>
        <v>22.09754712695889</v>
      </c>
      <c r="G12" s="11">
        <f t="shared" si="2"/>
        <v>0.27972919466245827</v>
      </c>
      <c r="H12" s="8">
        <f t="shared" si="3"/>
        <v>1.2821135254244713E-2</v>
      </c>
    </row>
    <row r="13" spans="1:10" x14ac:dyDescent="0.3">
      <c r="A13">
        <v>200</v>
      </c>
      <c r="B13" s="2" t="s">
        <v>63</v>
      </c>
      <c r="C13" s="4">
        <v>75671</v>
      </c>
      <c r="D13" s="4">
        <f t="shared" si="0"/>
        <v>8.6540484903934125</v>
      </c>
      <c r="E13" s="4">
        <v>77676</v>
      </c>
      <c r="F13" s="4">
        <f t="shared" si="1"/>
        <v>8.8208039972745862</v>
      </c>
      <c r="G13" s="11">
        <f t="shared" si="2"/>
        <v>0.16675550688117369</v>
      </c>
      <c r="H13" s="8">
        <f t="shared" si="3"/>
        <v>1.9269074707205968E-2</v>
      </c>
    </row>
    <row r="14" spans="1:10" x14ac:dyDescent="0.3">
      <c r="A14" s="1">
        <v>270</v>
      </c>
      <c r="B14" s="1" t="s">
        <v>138</v>
      </c>
      <c r="C14" s="5">
        <f>SUM(C12:C13)</f>
        <v>266446</v>
      </c>
      <c r="D14" s="5">
        <f t="shared" si="0"/>
        <v>30.471866422689846</v>
      </c>
      <c r="E14" s="5">
        <f>SUM(E12:E13)</f>
        <v>272267</v>
      </c>
      <c r="F14" s="5">
        <f t="shared" si="1"/>
        <v>30.918351124233478</v>
      </c>
      <c r="G14" s="15">
        <f t="shared" si="2"/>
        <v>0.44648470154363196</v>
      </c>
      <c r="H14" s="14">
        <f t="shared" si="3"/>
        <v>1.4652358190017931E-2</v>
      </c>
    </row>
    <row r="15" spans="1:10" x14ac:dyDescent="0.3">
      <c r="C15" s="4"/>
      <c r="D15" s="4"/>
      <c r="E15" s="4"/>
      <c r="F15" s="4"/>
      <c r="G15" s="11"/>
      <c r="H15" s="8"/>
    </row>
    <row r="16" spans="1:10" x14ac:dyDescent="0.3">
      <c r="A16" s="1">
        <v>920</v>
      </c>
      <c r="B16" s="1" t="s">
        <v>79</v>
      </c>
      <c r="C16" s="4"/>
      <c r="D16" s="4"/>
      <c r="E16" s="4"/>
      <c r="F16" s="4"/>
      <c r="G16" s="11"/>
      <c r="H16" s="8"/>
    </row>
    <row r="17" spans="1:8" x14ac:dyDescent="0.3">
      <c r="A17">
        <v>100</v>
      </c>
      <c r="B17" t="s">
        <v>60</v>
      </c>
      <c r="C17" s="4">
        <v>675000</v>
      </c>
      <c r="D17" s="4">
        <f t="shared" si="0"/>
        <v>77.195791399817011</v>
      </c>
      <c r="E17" s="4">
        <v>63293</v>
      </c>
      <c r="F17" s="4">
        <f t="shared" si="1"/>
        <v>7.1874858051328641</v>
      </c>
      <c r="G17" s="11">
        <f t="shared" si="2"/>
        <v>-70.008305594684145</v>
      </c>
      <c r="H17" s="8">
        <f t="shared" si="3"/>
        <v>-0.90689277647395294</v>
      </c>
    </row>
    <row r="18" spans="1:8" x14ac:dyDescent="0.3">
      <c r="A18">
        <v>200</v>
      </c>
      <c r="B18" s="2" t="s">
        <v>63</v>
      </c>
      <c r="C18" s="4">
        <v>67000</v>
      </c>
      <c r="D18" s="4">
        <f t="shared" si="0"/>
        <v>7.6623970722781332</v>
      </c>
      <c r="E18" s="4">
        <v>5791</v>
      </c>
      <c r="F18" s="4">
        <f t="shared" si="1"/>
        <v>0.65761980467862824</v>
      </c>
      <c r="G18" s="11">
        <f t="shared" si="2"/>
        <v>-7.004777267599505</v>
      </c>
      <c r="H18" s="8">
        <f t="shared" si="3"/>
        <v>-0.9141757078789563</v>
      </c>
    </row>
    <row r="19" spans="1:8" x14ac:dyDescent="0.3">
      <c r="A19">
        <v>500</v>
      </c>
      <c r="B19" t="s">
        <v>64</v>
      </c>
      <c r="C19" s="4">
        <v>175000</v>
      </c>
      <c r="D19" s="4">
        <f t="shared" si="0"/>
        <v>20.013723696248856</v>
      </c>
      <c r="E19" s="4">
        <v>32000</v>
      </c>
      <c r="F19" s="4">
        <f t="shared" si="1"/>
        <v>3.6338859868271634</v>
      </c>
      <c r="G19" s="11">
        <f t="shared" si="2"/>
        <v>-16.379837709421693</v>
      </c>
      <c r="H19" s="8">
        <f t="shared" si="3"/>
        <v>-0.81843029103533305</v>
      </c>
    </row>
    <row r="20" spans="1:8" x14ac:dyDescent="0.3">
      <c r="A20">
        <v>600</v>
      </c>
      <c r="B20" t="s">
        <v>65</v>
      </c>
      <c r="C20" s="4">
        <v>118000</v>
      </c>
      <c r="D20" s="4">
        <f t="shared" si="0"/>
        <v>13.494967978042085</v>
      </c>
      <c r="E20" s="4">
        <v>30000</v>
      </c>
      <c r="F20" s="4">
        <f t="shared" si="1"/>
        <v>3.4067681126504654</v>
      </c>
      <c r="G20" s="11">
        <f t="shared" si="2"/>
        <v>-10.088199865391619</v>
      </c>
      <c r="H20" s="8">
        <f t="shared" si="3"/>
        <v>-0.74755270866935863</v>
      </c>
    </row>
    <row r="21" spans="1:8" x14ac:dyDescent="0.3">
      <c r="A21">
        <v>800</v>
      </c>
      <c r="B21" t="s">
        <v>96</v>
      </c>
      <c r="C21" s="4">
        <v>13000</v>
      </c>
      <c r="D21" s="4">
        <f t="shared" si="0"/>
        <v>1.4867337602927722</v>
      </c>
      <c r="E21" s="4">
        <v>3800</v>
      </c>
      <c r="F21" s="4">
        <f t="shared" si="1"/>
        <v>0.43152396093572565</v>
      </c>
      <c r="G21" s="11">
        <f t="shared" si="2"/>
        <v>-1.0552097993570464</v>
      </c>
      <c r="H21" s="8">
        <f t="shared" si="3"/>
        <v>-0.70975034504446266</v>
      </c>
    </row>
    <row r="22" spans="1:8" x14ac:dyDescent="0.3">
      <c r="B22" t="s">
        <v>157</v>
      </c>
      <c r="C22" s="4"/>
      <c r="D22" s="4"/>
      <c r="E22" s="4"/>
      <c r="F22" s="4"/>
      <c r="G22" s="11"/>
      <c r="H22" s="8"/>
    </row>
    <row r="23" spans="1:8" x14ac:dyDescent="0.3">
      <c r="A23">
        <v>900</v>
      </c>
      <c r="B23" t="s">
        <v>39</v>
      </c>
      <c r="C23" s="4">
        <v>380939</v>
      </c>
      <c r="D23" s="4">
        <f>C23/J1</f>
        <v>43.565759377859102</v>
      </c>
      <c r="E23" s="4">
        <v>384748</v>
      </c>
      <c r="F23" s="4">
        <f>E23/J2</f>
        <v>43.691573926868045</v>
      </c>
      <c r="G23" s="11">
        <f>F23-D23</f>
        <v>0.12581454900894329</v>
      </c>
      <c r="H23" s="8">
        <f>G23/D23</f>
        <v>2.8879227816899821E-3</v>
      </c>
    </row>
    <row r="24" spans="1:8" x14ac:dyDescent="0.3">
      <c r="A24" s="1">
        <v>920</v>
      </c>
      <c r="B24" s="1" t="s">
        <v>80</v>
      </c>
      <c r="C24" s="5">
        <f>SUM(C17:C23)</f>
        <v>1428939</v>
      </c>
      <c r="D24" s="5">
        <f t="shared" si="0"/>
        <v>163.41937328453798</v>
      </c>
      <c r="E24" s="5">
        <f>SUM(E17:E21)</f>
        <v>134884</v>
      </c>
      <c r="F24" s="5">
        <f t="shared" si="1"/>
        <v>15.317283670224846</v>
      </c>
      <c r="G24" s="15">
        <f t="shared" si="2"/>
        <v>-148.10208961431314</v>
      </c>
      <c r="H24" s="14">
        <f t="shared" si="3"/>
        <v>-0.90627008681794952</v>
      </c>
    </row>
    <row r="25" spans="1:8" x14ac:dyDescent="0.3">
      <c r="C25" s="4"/>
      <c r="D25" s="4"/>
      <c r="E25" s="4"/>
      <c r="F25" s="4"/>
      <c r="G25" s="11"/>
      <c r="H25" s="8"/>
    </row>
    <row r="26" spans="1:8" x14ac:dyDescent="0.3">
      <c r="A26" s="1">
        <v>300</v>
      </c>
      <c r="B26" s="1" t="s">
        <v>154</v>
      </c>
      <c r="C26" s="4"/>
      <c r="D26" s="4"/>
      <c r="E26" s="4"/>
      <c r="F26" s="4"/>
      <c r="G26" s="11"/>
      <c r="H26" s="8"/>
    </row>
    <row r="27" spans="1:8" x14ac:dyDescent="0.3">
      <c r="A27">
        <v>100</v>
      </c>
      <c r="B27" t="s">
        <v>60</v>
      </c>
      <c r="C27" s="4">
        <v>1062815</v>
      </c>
      <c r="D27" s="4">
        <f t="shared" si="0"/>
        <v>121.5479185727356</v>
      </c>
      <c r="E27" s="4">
        <v>1084071</v>
      </c>
      <c r="F27" s="4">
        <f t="shared" si="1"/>
        <v>123.10595048830344</v>
      </c>
      <c r="G27" s="11">
        <f t="shared" si="2"/>
        <v>1.5580319155678382</v>
      </c>
      <c r="H27" s="8">
        <f t="shared" si="3"/>
        <v>1.2818252536636363E-2</v>
      </c>
    </row>
    <row r="28" spans="1:8" x14ac:dyDescent="0.3">
      <c r="A28">
        <v>200</v>
      </c>
      <c r="B28" s="2" t="s">
        <v>63</v>
      </c>
      <c r="C28" s="4">
        <v>434129</v>
      </c>
      <c r="D28" s="4">
        <f t="shared" si="0"/>
        <v>49.648787740164686</v>
      </c>
      <c r="E28" s="4">
        <v>445633</v>
      </c>
      <c r="F28" s="4">
        <f t="shared" si="1"/>
        <v>50.605609811492165</v>
      </c>
      <c r="G28" s="11">
        <f t="shared" si="2"/>
        <v>0.95682207132747976</v>
      </c>
      <c r="H28" s="8">
        <f t="shared" si="3"/>
        <v>1.9271811354891019E-2</v>
      </c>
    </row>
    <row r="29" spans="1:8" x14ac:dyDescent="0.3">
      <c r="A29">
        <v>500</v>
      </c>
      <c r="B29" t="s">
        <v>64</v>
      </c>
      <c r="C29" s="4">
        <v>37000</v>
      </c>
      <c r="D29" s="4">
        <f t="shared" si="0"/>
        <v>4.2314730100640441</v>
      </c>
      <c r="E29" s="4">
        <v>37370</v>
      </c>
      <c r="F29" s="4">
        <f t="shared" si="1"/>
        <v>4.2436974789915967</v>
      </c>
      <c r="G29" s="11">
        <f t="shared" si="2"/>
        <v>1.2224468927552579E-2</v>
      </c>
      <c r="H29" s="8">
        <f t="shared" si="3"/>
        <v>2.8889393595275606E-3</v>
      </c>
    </row>
    <row r="30" spans="1:8" x14ac:dyDescent="0.3">
      <c r="A30">
        <v>600</v>
      </c>
      <c r="B30" t="s">
        <v>65</v>
      </c>
      <c r="C30" s="4">
        <v>79000</v>
      </c>
      <c r="D30" s="4">
        <f t="shared" si="0"/>
        <v>9.0347666971637697</v>
      </c>
      <c r="E30" s="4">
        <v>79790</v>
      </c>
      <c r="F30" s="4">
        <f t="shared" si="1"/>
        <v>9.0608675902793543</v>
      </c>
      <c r="G30" s="11">
        <f t="shared" si="2"/>
        <v>2.6100893115584611E-2</v>
      </c>
      <c r="H30" s="8">
        <f t="shared" si="3"/>
        <v>2.8889393595274916E-3</v>
      </c>
    </row>
    <row r="31" spans="1:8" x14ac:dyDescent="0.3">
      <c r="A31">
        <v>900</v>
      </c>
      <c r="B31" t="s">
        <v>96</v>
      </c>
      <c r="C31" s="4">
        <v>1200</v>
      </c>
      <c r="D31" s="4">
        <f t="shared" si="0"/>
        <v>0.1372369624885636</v>
      </c>
      <c r="E31" s="4">
        <v>1224</v>
      </c>
      <c r="F31" s="4">
        <f t="shared" si="1"/>
        <v>0.138996138996139</v>
      </c>
      <c r="G31" s="11">
        <f t="shared" si="2"/>
        <v>1.7591765075753996E-3</v>
      </c>
      <c r="H31" s="8">
        <f t="shared" si="3"/>
        <v>1.2818532818532744E-2</v>
      </c>
    </row>
    <row r="32" spans="1:8" x14ac:dyDescent="0.3">
      <c r="A32" s="1">
        <v>300</v>
      </c>
      <c r="B32" s="1" t="s">
        <v>68</v>
      </c>
      <c r="C32" s="5">
        <f>SUM(C27:C31)</f>
        <v>1614144</v>
      </c>
      <c r="D32" s="5">
        <f t="shared" si="0"/>
        <v>184.60018298261664</v>
      </c>
      <c r="E32" s="5">
        <f>SUM(E27:E31)</f>
        <v>1648088</v>
      </c>
      <c r="F32" s="5">
        <f t="shared" si="1"/>
        <v>187.15512150806268</v>
      </c>
      <c r="G32" s="15">
        <f t="shared" si="2"/>
        <v>2.5549385254460333</v>
      </c>
      <c r="H32" s="14">
        <f t="shared" si="3"/>
        <v>1.3840389994015476E-2</v>
      </c>
    </row>
    <row r="33" spans="1:8" x14ac:dyDescent="0.3">
      <c r="C33" s="4"/>
      <c r="D33" s="4"/>
      <c r="E33" s="4"/>
      <c r="F33" s="4"/>
      <c r="G33" s="11"/>
      <c r="H33" s="8"/>
    </row>
    <row r="34" spans="1:8" x14ac:dyDescent="0.3">
      <c r="A34" s="1">
        <v>400</v>
      </c>
      <c r="B34" s="1" t="s">
        <v>70</v>
      </c>
      <c r="C34" s="4" t="s">
        <v>22</v>
      </c>
      <c r="D34" s="4"/>
      <c r="E34" s="4"/>
      <c r="F34" s="4"/>
      <c r="G34" s="11"/>
      <c r="H34" s="8"/>
    </row>
    <row r="35" spans="1:8" x14ac:dyDescent="0.3">
      <c r="A35">
        <v>100</v>
      </c>
      <c r="B35" s="2" t="s">
        <v>60</v>
      </c>
      <c r="C35" s="4">
        <v>1230440</v>
      </c>
      <c r="D35" s="4">
        <f t="shared" si="0"/>
        <v>140.71820677035683</v>
      </c>
      <c r="E35" s="4">
        <v>1255049</v>
      </c>
      <c r="F35" s="4">
        <f t="shared" si="1"/>
        <v>142.52203043379515</v>
      </c>
      <c r="G35" s="11">
        <f t="shared" si="2"/>
        <v>1.8038236634383225</v>
      </c>
      <c r="H35" s="8">
        <f t="shared" si="3"/>
        <v>1.2818694217600769E-2</v>
      </c>
    </row>
    <row r="36" spans="1:8" x14ac:dyDescent="0.3">
      <c r="A36">
        <v>200</v>
      </c>
      <c r="B36" s="2" t="s">
        <v>63</v>
      </c>
      <c r="C36" s="4">
        <v>505000</v>
      </c>
      <c r="D36" s="4">
        <f t="shared" si="0"/>
        <v>57.75388838060384</v>
      </c>
      <c r="E36" s="4">
        <v>518383</v>
      </c>
      <c r="F36" s="4">
        <f t="shared" si="1"/>
        <v>58.86702248466954</v>
      </c>
      <c r="G36" s="11">
        <f t="shared" si="2"/>
        <v>1.1131341040657006</v>
      </c>
      <c r="H36" s="8">
        <f t="shared" si="3"/>
        <v>1.9273751694951456E-2</v>
      </c>
    </row>
    <row r="37" spans="1:8" x14ac:dyDescent="0.3">
      <c r="A37">
        <v>500</v>
      </c>
      <c r="B37" s="2" t="s">
        <v>64</v>
      </c>
      <c r="C37" s="4">
        <v>31000</v>
      </c>
      <c r="D37" s="4">
        <f t="shared" si="0"/>
        <v>3.5452881976212258</v>
      </c>
      <c r="E37" s="4">
        <v>31310</v>
      </c>
      <c r="F37" s="4">
        <f t="shared" si="1"/>
        <v>3.5555303202362025</v>
      </c>
      <c r="G37" s="11">
        <f t="shared" si="2"/>
        <v>1.0242122614976701E-2</v>
      </c>
      <c r="H37" s="8">
        <f t="shared" si="3"/>
        <v>2.8889393595276217E-3</v>
      </c>
    </row>
    <row r="38" spans="1:8" x14ac:dyDescent="0.3">
      <c r="A38">
        <v>600</v>
      </c>
      <c r="B38" t="s">
        <v>65</v>
      </c>
      <c r="C38" s="4">
        <v>17500</v>
      </c>
      <c r="D38" s="4">
        <f t="shared" si="0"/>
        <v>2.0013723696248857</v>
      </c>
      <c r="E38" s="4">
        <v>17675</v>
      </c>
      <c r="F38" s="4">
        <f t="shared" si="1"/>
        <v>2.007154213036566</v>
      </c>
      <c r="G38" s="11">
        <f t="shared" si="2"/>
        <v>5.7818434116803097E-3</v>
      </c>
      <c r="H38" s="8">
        <f t="shared" si="3"/>
        <v>2.8889393595275784E-3</v>
      </c>
    </row>
    <row r="39" spans="1:8" x14ac:dyDescent="0.3">
      <c r="A39" s="1">
        <v>400</v>
      </c>
      <c r="B39" s="1" t="s">
        <v>71</v>
      </c>
      <c r="C39" s="5">
        <f>SUM(C35:C38)</f>
        <v>1783940</v>
      </c>
      <c r="D39" s="5">
        <f t="shared" si="0"/>
        <v>204.01875571820676</v>
      </c>
      <c r="E39" s="5">
        <f>SUM(E35:E38)</f>
        <v>1822417</v>
      </c>
      <c r="F39" s="5">
        <f t="shared" si="1"/>
        <v>206.95173745173744</v>
      </c>
      <c r="G39" s="15">
        <f t="shared" si="2"/>
        <v>2.9329817335306814</v>
      </c>
      <c r="H39" s="14">
        <f t="shared" si="3"/>
        <v>1.4376039708730271E-2</v>
      </c>
    </row>
    <row r="40" spans="1:8" x14ac:dyDescent="0.3">
      <c r="C40" s="4"/>
      <c r="D40" s="4"/>
      <c r="E40" s="4"/>
      <c r="F40" s="4"/>
      <c r="G40" s="11"/>
      <c r="H40" s="8"/>
    </row>
    <row r="41" spans="1:8" x14ac:dyDescent="0.3">
      <c r="A41" s="1">
        <v>440</v>
      </c>
      <c r="B41" s="1" t="s">
        <v>145</v>
      </c>
      <c r="C41" s="4"/>
      <c r="D41" s="4"/>
      <c r="E41" s="4"/>
      <c r="F41" s="4"/>
      <c r="G41" s="11"/>
      <c r="H41" s="8"/>
    </row>
    <row r="42" spans="1:8" x14ac:dyDescent="0.3">
      <c r="A42">
        <v>100</v>
      </c>
      <c r="B42" t="s">
        <v>60</v>
      </c>
      <c r="C42" s="4">
        <v>18375</v>
      </c>
      <c r="D42" s="4">
        <f t="shared" si="0"/>
        <v>2.10144098810613</v>
      </c>
      <c r="E42" s="4">
        <v>18743</v>
      </c>
      <c r="F42" s="4">
        <f t="shared" si="1"/>
        <v>2.1284351578469227</v>
      </c>
      <c r="G42" s="11">
        <f t="shared" si="2"/>
        <v>2.6994169740792717E-2</v>
      </c>
      <c r="H42" s="8">
        <f t="shared" si="3"/>
        <v>1.2845552120462123E-2</v>
      </c>
    </row>
    <row r="43" spans="1:8" x14ac:dyDescent="0.3">
      <c r="A43">
        <v>200</v>
      </c>
      <c r="B43" s="2" t="s">
        <v>63</v>
      </c>
      <c r="C43" s="4">
        <v>790</v>
      </c>
      <c r="D43" s="4">
        <f t="shared" si="0"/>
        <v>9.0347666971637694E-2</v>
      </c>
      <c r="E43" s="4">
        <v>811</v>
      </c>
      <c r="F43" s="4">
        <f t="shared" si="1"/>
        <v>9.2096297978650918E-2</v>
      </c>
      <c r="G43" s="11">
        <f t="shared" si="2"/>
        <v>1.7486310070132238E-3</v>
      </c>
      <c r="H43" s="8">
        <f t="shared" si="3"/>
        <v>1.9354467753574214E-2</v>
      </c>
    </row>
    <row r="44" spans="1:8" x14ac:dyDescent="0.3">
      <c r="A44" s="1">
        <v>440</v>
      </c>
      <c r="B44" s="1" t="s">
        <v>73</v>
      </c>
      <c r="C44" s="5">
        <f>SUM(C42:C43)</f>
        <v>19165</v>
      </c>
      <c r="D44" s="5">
        <f t="shared" si="0"/>
        <v>2.1917886550777674</v>
      </c>
      <c r="E44" s="5">
        <f>SUM(E42:E43)</f>
        <v>19554</v>
      </c>
      <c r="F44" s="5">
        <f t="shared" si="1"/>
        <v>2.2205314558255735</v>
      </c>
      <c r="G44" s="15">
        <f t="shared" si="2"/>
        <v>2.8742800747806108E-2</v>
      </c>
      <c r="H44" s="14">
        <f t="shared" si="3"/>
        <v>1.3113855973849028E-2</v>
      </c>
    </row>
    <row r="45" spans="1:8" x14ac:dyDescent="0.3">
      <c r="C45" s="4"/>
      <c r="D45" s="4"/>
      <c r="E45" s="4"/>
      <c r="F45" s="4"/>
      <c r="G45" s="11"/>
      <c r="H45" s="8"/>
    </row>
    <row r="46" spans="1:8" x14ac:dyDescent="0.3">
      <c r="A46" s="1">
        <v>600</v>
      </c>
      <c r="B46" s="1" t="s">
        <v>155</v>
      </c>
      <c r="C46" s="4"/>
      <c r="D46" s="4"/>
      <c r="E46" s="4"/>
      <c r="F46" s="4"/>
      <c r="G46" s="11"/>
      <c r="H46" s="8"/>
    </row>
    <row r="47" spans="1:8" x14ac:dyDescent="0.3">
      <c r="A47">
        <v>100</v>
      </c>
      <c r="B47" t="s">
        <v>60</v>
      </c>
      <c r="C47" s="4">
        <v>22500</v>
      </c>
      <c r="D47" s="4">
        <f t="shared" si="0"/>
        <v>2.5731930466605673</v>
      </c>
      <c r="E47" s="4">
        <v>22950</v>
      </c>
      <c r="F47" s="4">
        <f t="shared" si="1"/>
        <v>2.6061776061776061</v>
      </c>
      <c r="G47" s="11">
        <f t="shared" si="2"/>
        <v>3.2984559517038825E-2</v>
      </c>
      <c r="H47" s="8">
        <f t="shared" si="3"/>
        <v>1.2818532818532777E-2</v>
      </c>
    </row>
    <row r="48" spans="1:8" x14ac:dyDescent="0.3">
      <c r="A48">
        <v>200</v>
      </c>
      <c r="B48" s="2" t="s">
        <v>63</v>
      </c>
      <c r="C48" s="4">
        <v>5000</v>
      </c>
      <c r="D48" s="4">
        <f t="shared" si="0"/>
        <v>0.57182067703568162</v>
      </c>
      <c r="E48" s="4">
        <v>5133</v>
      </c>
      <c r="F48" s="4">
        <f t="shared" si="1"/>
        <v>0.58289802407449465</v>
      </c>
      <c r="G48" s="11">
        <f t="shared" si="2"/>
        <v>1.1077347038813024E-2</v>
      </c>
      <c r="H48" s="8">
        <f t="shared" si="3"/>
        <v>1.9372064501476216E-2</v>
      </c>
    </row>
    <row r="49" spans="1:8" x14ac:dyDescent="0.3">
      <c r="A49">
        <v>600</v>
      </c>
      <c r="B49" t="s">
        <v>65</v>
      </c>
      <c r="C49" s="4">
        <v>12000</v>
      </c>
      <c r="D49" s="4">
        <f t="shared" si="0"/>
        <v>1.3723696248856359</v>
      </c>
      <c r="E49" s="4">
        <v>12120</v>
      </c>
      <c r="F49" s="4">
        <f t="shared" si="1"/>
        <v>1.3763343175107881</v>
      </c>
      <c r="G49" s="11">
        <f t="shared" si="2"/>
        <v>3.9646926251521997E-3</v>
      </c>
      <c r="H49" s="8">
        <f t="shared" si="3"/>
        <v>2.8889393595275697E-3</v>
      </c>
    </row>
    <row r="50" spans="1:8" x14ac:dyDescent="0.3">
      <c r="A50">
        <v>800</v>
      </c>
      <c r="B50" t="s">
        <v>96</v>
      </c>
      <c r="C50" s="4">
        <v>12000</v>
      </c>
      <c r="D50" s="4">
        <f t="shared" si="0"/>
        <v>1.3723696248856359</v>
      </c>
      <c r="E50" s="4">
        <v>12120</v>
      </c>
      <c r="F50" s="4">
        <f t="shared" si="1"/>
        <v>1.3763343175107881</v>
      </c>
      <c r="G50" s="11">
        <f t="shared" si="2"/>
        <v>3.9646926251521997E-3</v>
      </c>
      <c r="H50" s="8">
        <f t="shared" si="3"/>
        <v>2.8889393595275697E-3</v>
      </c>
    </row>
    <row r="51" spans="1:8" x14ac:dyDescent="0.3">
      <c r="A51" s="1">
        <v>600</v>
      </c>
      <c r="B51" s="1" t="s">
        <v>156</v>
      </c>
      <c r="C51" s="5">
        <f>SUM(C47:C50)</f>
        <v>51500</v>
      </c>
      <c r="D51" s="5">
        <f t="shared" si="0"/>
        <v>5.8897529734675205</v>
      </c>
      <c r="E51" s="5">
        <f>SUM(E47:E50)</f>
        <v>52323</v>
      </c>
      <c r="F51" s="5">
        <f t="shared" si="1"/>
        <v>5.9417442652736767</v>
      </c>
      <c r="G51" s="15">
        <f t="shared" si="2"/>
        <v>5.1991291806156248E-2</v>
      </c>
      <c r="H51" s="14">
        <f t="shared" si="3"/>
        <v>8.8274146709326259E-3</v>
      </c>
    </row>
    <row r="52" spans="1:8" x14ac:dyDescent="0.3">
      <c r="C52" s="5"/>
      <c r="D52" s="4"/>
      <c r="E52" s="5"/>
      <c r="F52" s="4"/>
      <c r="G52" s="11"/>
      <c r="H52" s="8"/>
    </row>
    <row r="53" spans="1:8" x14ac:dyDescent="0.3">
      <c r="A53" s="1">
        <v>910</v>
      </c>
      <c r="B53" s="1" t="s">
        <v>76</v>
      </c>
      <c r="C53" s="4"/>
      <c r="D53" s="4"/>
      <c r="E53" s="4"/>
      <c r="F53" s="4"/>
      <c r="G53" s="11"/>
      <c r="H53" s="8"/>
    </row>
    <row r="54" spans="1:8" x14ac:dyDescent="0.3">
      <c r="A54">
        <v>100</v>
      </c>
      <c r="B54" t="s">
        <v>60</v>
      </c>
      <c r="C54" s="4">
        <v>295000</v>
      </c>
      <c r="D54" s="4">
        <f t="shared" si="0"/>
        <v>33.737419945105216</v>
      </c>
      <c r="E54" s="4">
        <v>300900</v>
      </c>
      <c r="F54" s="4">
        <f t="shared" si="1"/>
        <v>34.16988416988417</v>
      </c>
      <c r="G54" s="11">
        <f t="shared" si="2"/>
        <v>0.43246422477895408</v>
      </c>
      <c r="H54" s="8">
        <f t="shared" si="3"/>
        <v>1.2818532818532794E-2</v>
      </c>
    </row>
    <row r="55" spans="1:8" x14ac:dyDescent="0.3">
      <c r="A55">
        <v>200</v>
      </c>
      <c r="B55" s="2" t="s">
        <v>63</v>
      </c>
      <c r="C55" s="4">
        <v>11150</v>
      </c>
      <c r="D55" s="4">
        <f t="shared" si="0"/>
        <v>1.27516010978957</v>
      </c>
      <c r="E55" s="4">
        <v>11445</v>
      </c>
      <c r="F55" s="4">
        <f t="shared" si="1"/>
        <v>1.2996820349761526</v>
      </c>
      <c r="G55" s="11">
        <f t="shared" si="2"/>
        <v>2.4521925186582694E-2</v>
      </c>
      <c r="H55" s="8">
        <f t="shared" si="3"/>
        <v>1.9230467608204401E-2</v>
      </c>
    </row>
    <row r="56" spans="1:8" x14ac:dyDescent="0.3">
      <c r="A56">
        <v>500</v>
      </c>
      <c r="B56" s="2" t="s">
        <v>64</v>
      </c>
      <c r="C56" s="4">
        <v>12100</v>
      </c>
      <c r="D56" s="4">
        <f t="shared" si="0"/>
        <v>1.3838060384263495</v>
      </c>
      <c r="E56" s="4">
        <v>12221</v>
      </c>
      <c r="F56" s="4">
        <f t="shared" si="1"/>
        <v>1.3878037701567114</v>
      </c>
      <c r="G56" s="11">
        <f t="shared" si="2"/>
        <v>3.9977317303618864E-3</v>
      </c>
      <c r="H56" s="8">
        <f t="shared" si="3"/>
        <v>2.8889393595276308E-3</v>
      </c>
    </row>
    <row r="57" spans="1:8" x14ac:dyDescent="0.3">
      <c r="A57">
        <v>600</v>
      </c>
      <c r="B57" t="s">
        <v>65</v>
      </c>
      <c r="C57" s="4">
        <v>6000</v>
      </c>
      <c r="D57" s="4">
        <f t="shared" si="0"/>
        <v>0.68618481244281793</v>
      </c>
      <c r="E57" s="4">
        <v>6060</v>
      </c>
      <c r="F57" s="4">
        <f t="shared" si="1"/>
        <v>0.68816715875539403</v>
      </c>
      <c r="G57" s="11">
        <f t="shared" si="2"/>
        <v>1.9823463125760998E-3</v>
      </c>
      <c r="H57" s="8">
        <f t="shared" si="3"/>
        <v>2.8889393595275697E-3</v>
      </c>
    </row>
    <row r="58" spans="1:8" x14ac:dyDescent="0.3">
      <c r="A58">
        <v>800</v>
      </c>
      <c r="B58" t="s">
        <v>96</v>
      </c>
      <c r="C58" s="4">
        <v>4000</v>
      </c>
      <c r="D58" s="4">
        <f t="shared" si="0"/>
        <v>0.45745654162854527</v>
      </c>
      <c r="E58" s="4">
        <v>4040</v>
      </c>
      <c r="F58" s="4">
        <f t="shared" si="1"/>
        <v>0.45877810583692935</v>
      </c>
      <c r="G58" s="11">
        <f t="shared" si="2"/>
        <v>1.3215642083840851E-3</v>
      </c>
      <c r="H58" s="8">
        <f t="shared" si="3"/>
        <v>2.88893935952761E-3</v>
      </c>
    </row>
    <row r="59" spans="1:8" x14ac:dyDescent="0.3">
      <c r="B59" t="s">
        <v>157</v>
      </c>
      <c r="C59" s="4"/>
      <c r="D59" s="4"/>
      <c r="E59" s="4"/>
      <c r="F59" s="4"/>
      <c r="G59" s="11"/>
      <c r="H59" s="8"/>
    </row>
    <row r="60" spans="1:8" x14ac:dyDescent="0.3">
      <c r="A60">
        <v>900</v>
      </c>
      <c r="B60" t="s">
        <v>158</v>
      </c>
      <c r="C60" s="4">
        <v>56700</v>
      </c>
      <c r="D60" s="4">
        <f t="shared" si="0"/>
        <v>6.4844464775846298</v>
      </c>
      <c r="E60" s="4">
        <v>57834</v>
      </c>
      <c r="F60" s="4">
        <f t="shared" si="1"/>
        <v>6.5675675675675675</v>
      </c>
      <c r="G60" s="11">
        <f t="shared" si="2"/>
        <v>8.3121089982937768E-2</v>
      </c>
      <c r="H60" s="8">
        <f t="shared" si="3"/>
        <v>1.2818532818532766E-2</v>
      </c>
    </row>
    <row r="61" spans="1:8" x14ac:dyDescent="0.3">
      <c r="A61" s="1">
        <v>910</v>
      </c>
      <c r="B61" s="1" t="s">
        <v>78</v>
      </c>
      <c r="C61" s="5">
        <f>SUM(C54:C60)</f>
        <v>384950</v>
      </c>
      <c r="D61" s="5">
        <f t="shared" si="0"/>
        <v>44.02447392497713</v>
      </c>
      <c r="E61" s="5">
        <f>SUM(E54:E60)</f>
        <v>392500</v>
      </c>
      <c r="F61" s="5">
        <f t="shared" si="1"/>
        <v>44.571882807176927</v>
      </c>
      <c r="G61" s="15">
        <f t="shared" si="2"/>
        <v>0.54740888219979666</v>
      </c>
      <c r="H61" s="14">
        <f t="shared" si="3"/>
        <v>1.2434194742057467E-2</v>
      </c>
    </row>
    <row r="62" spans="1:8" x14ac:dyDescent="0.3">
      <c r="B62" s="1"/>
      <c r="C62" s="5"/>
      <c r="D62" s="4"/>
      <c r="E62" s="5"/>
      <c r="F62" s="4"/>
      <c r="G62" s="11"/>
      <c r="H62" s="8"/>
    </row>
    <row r="63" spans="1:8" x14ac:dyDescent="0.3">
      <c r="A63" s="1">
        <v>920</v>
      </c>
      <c r="B63" s="1" t="s">
        <v>159</v>
      </c>
      <c r="C63" s="4"/>
      <c r="D63" s="4"/>
      <c r="E63" s="4"/>
      <c r="F63" s="4"/>
      <c r="G63" s="11"/>
      <c r="H63" s="8"/>
    </row>
    <row r="64" spans="1:8" x14ac:dyDescent="0.3">
      <c r="A64">
        <v>100</v>
      </c>
      <c r="B64" t="s">
        <v>60</v>
      </c>
      <c r="C64" s="4">
        <v>675000</v>
      </c>
      <c r="D64" s="4">
        <f t="shared" si="0"/>
        <v>77.195791399817011</v>
      </c>
      <c r="E64" s="4">
        <v>688500</v>
      </c>
      <c r="F64" s="4">
        <f t="shared" si="1"/>
        <v>78.185328185328189</v>
      </c>
      <c r="G64" s="11">
        <f t="shared" si="2"/>
        <v>0.98953678551117719</v>
      </c>
      <c r="H64" s="8">
        <f t="shared" si="3"/>
        <v>1.281853281853294E-2</v>
      </c>
    </row>
    <row r="65" spans="1:8" x14ac:dyDescent="0.3">
      <c r="A65">
        <v>200</v>
      </c>
      <c r="B65" s="2" t="s">
        <v>63</v>
      </c>
      <c r="C65" s="4">
        <v>67000</v>
      </c>
      <c r="D65" s="4">
        <f t="shared" si="0"/>
        <v>7.6623970722781332</v>
      </c>
      <c r="E65" s="4">
        <v>68776</v>
      </c>
      <c r="F65" s="4">
        <f t="shared" si="1"/>
        <v>7.8101294571882809</v>
      </c>
      <c r="G65" s="11">
        <f t="shared" si="2"/>
        <v>0.14773238491014773</v>
      </c>
      <c r="H65" s="8">
        <f t="shared" si="3"/>
        <v>1.9280178711258682E-2</v>
      </c>
    </row>
    <row r="66" spans="1:8" x14ac:dyDescent="0.3">
      <c r="A66">
        <v>500</v>
      </c>
      <c r="B66" s="2" t="s">
        <v>64</v>
      </c>
      <c r="C66" s="4">
        <v>175000</v>
      </c>
      <c r="D66" s="4">
        <f t="shared" si="0"/>
        <v>20.013723696248856</v>
      </c>
      <c r="E66" s="4">
        <v>176750</v>
      </c>
      <c r="F66" s="4">
        <f t="shared" si="1"/>
        <v>20.07154213036566</v>
      </c>
      <c r="G66" s="11">
        <f t="shared" si="2"/>
        <v>5.7818434116803985E-2</v>
      </c>
      <c r="H66" s="8">
        <f t="shared" si="3"/>
        <v>2.888939359527623E-3</v>
      </c>
    </row>
    <row r="67" spans="1:8" x14ac:dyDescent="0.3">
      <c r="A67">
        <v>600</v>
      </c>
      <c r="B67" t="s">
        <v>65</v>
      </c>
      <c r="C67" s="4">
        <v>118000</v>
      </c>
      <c r="D67" s="4">
        <f t="shared" si="0"/>
        <v>13.494967978042085</v>
      </c>
      <c r="E67" s="4">
        <v>119180</v>
      </c>
      <c r="F67" s="4">
        <f t="shared" si="1"/>
        <v>13.533954122189416</v>
      </c>
      <c r="G67" s="11">
        <f t="shared" si="2"/>
        <v>3.8986144147330037E-2</v>
      </c>
      <c r="H67" s="8">
        <f t="shared" si="3"/>
        <v>2.8889393595275749E-3</v>
      </c>
    </row>
    <row r="68" spans="1:8" x14ac:dyDescent="0.3">
      <c r="A68">
        <v>900</v>
      </c>
      <c r="B68" t="s">
        <v>158</v>
      </c>
      <c r="C68" s="4">
        <v>13000</v>
      </c>
      <c r="D68" s="4">
        <f t="shared" si="0"/>
        <v>1.4867337602927722</v>
      </c>
      <c r="E68" s="4">
        <v>13130</v>
      </c>
      <c r="F68" s="4">
        <f t="shared" si="1"/>
        <v>1.4910288439700203</v>
      </c>
      <c r="G68" s="11">
        <f t="shared" si="2"/>
        <v>4.2950836772481793E-3</v>
      </c>
      <c r="H68" s="8">
        <f t="shared" si="3"/>
        <v>2.8889393595275445E-3</v>
      </c>
    </row>
    <row r="69" spans="1:8" x14ac:dyDescent="0.3">
      <c r="B69" t="s">
        <v>157</v>
      </c>
      <c r="C69" s="4"/>
      <c r="D69" s="4"/>
      <c r="E69" s="4"/>
      <c r="F69" s="4"/>
      <c r="G69" s="11"/>
      <c r="H69" s="8"/>
    </row>
    <row r="70" spans="1:8" x14ac:dyDescent="0.3">
      <c r="A70">
        <v>900</v>
      </c>
      <c r="B70" t="s">
        <v>158</v>
      </c>
      <c r="C70" s="4">
        <v>380939</v>
      </c>
      <c r="D70" s="4">
        <f t="shared" ref="D70:D131" si="4">C70/$J$1</f>
        <v>43.565759377859102</v>
      </c>
      <c r="E70" s="4">
        <v>384748</v>
      </c>
      <c r="F70" s="4">
        <f t="shared" ref="F70:F131" si="5">E70/$J$2</f>
        <v>43.691573926868045</v>
      </c>
      <c r="G70" s="11">
        <f t="shared" ref="G70:G131" si="6">F70-D70</f>
        <v>0.12581454900894329</v>
      </c>
      <c r="H70" s="8">
        <f t="shared" ref="H70:H131" si="7">G70/D70</f>
        <v>2.8879227816899821E-3</v>
      </c>
    </row>
    <row r="71" spans="1:8" x14ac:dyDescent="0.3">
      <c r="A71" s="1">
        <v>920</v>
      </c>
      <c r="B71" s="1" t="s">
        <v>160</v>
      </c>
      <c r="C71" s="5">
        <f>SUM(C64:C70)</f>
        <v>1428939</v>
      </c>
      <c r="D71" s="5">
        <f t="shared" si="4"/>
        <v>163.41937328453798</v>
      </c>
      <c r="E71" s="5">
        <f>SUM(E64:E70)</f>
        <v>1451084</v>
      </c>
      <c r="F71" s="5">
        <f t="shared" si="5"/>
        <v>164.7835566659096</v>
      </c>
      <c r="G71" s="15">
        <f t="shared" si="6"/>
        <v>1.3641833813716175</v>
      </c>
      <c r="H71" s="14">
        <f t="shared" si="7"/>
        <v>8.3477457657138779E-3</v>
      </c>
    </row>
    <row r="72" spans="1:8" x14ac:dyDescent="0.3">
      <c r="C72" s="4"/>
      <c r="D72" s="4"/>
      <c r="E72" s="4"/>
      <c r="F72" s="4"/>
      <c r="G72" s="11"/>
      <c r="H72" s="8"/>
    </row>
    <row r="73" spans="1:8" x14ac:dyDescent="0.3">
      <c r="A73" s="1">
        <v>2200</v>
      </c>
      <c r="B73" s="1" t="s">
        <v>162</v>
      </c>
      <c r="C73" s="4"/>
      <c r="D73" s="4"/>
      <c r="E73" s="4"/>
      <c r="F73" s="4"/>
      <c r="G73" s="11"/>
      <c r="H73" s="8"/>
    </row>
    <row r="74" spans="1:8" x14ac:dyDescent="0.3">
      <c r="A74">
        <v>100</v>
      </c>
      <c r="B74" t="s">
        <v>60</v>
      </c>
      <c r="C74" s="4">
        <v>1095984</v>
      </c>
      <c r="D74" s="4">
        <f t="shared" si="4"/>
        <v>125.34126258005489</v>
      </c>
      <c r="E74" s="4">
        <v>1117904</v>
      </c>
      <c r="F74" s="4">
        <f t="shared" si="5"/>
        <v>126.94799000681354</v>
      </c>
      <c r="G74" s="11">
        <f t="shared" si="6"/>
        <v>1.6067274267586527</v>
      </c>
      <c r="H74" s="8">
        <f t="shared" si="7"/>
        <v>1.2818822737902797E-2</v>
      </c>
    </row>
    <row r="75" spans="1:8" x14ac:dyDescent="0.3">
      <c r="A75">
        <v>200</v>
      </c>
      <c r="B75" s="2" t="s">
        <v>63</v>
      </c>
      <c r="C75" s="4">
        <v>376637</v>
      </c>
      <c r="D75" s="4">
        <f t="shared" si="4"/>
        <v>43.073764867337601</v>
      </c>
      <c r="E75" s="4">
        <v>386618</v>
      </c>
      <c r="F75" s="4">
        <f t="shared" si="5"/>
        <v>43.903929139223258</v>
      </c>
      <c r="G75" s="11">
        <f t="shared" si="6"/>
        <v>0.830164271885657</v>
      </c>
      <c r="H75" s="8">
        <f t="shared" si="7"/>
        <v>1.9273083614642708E-2</v>
      </c>
    </row>
    <row r="76" spans="1:8" x14ac:dyDescent="0.3">
      <c r="A76">
        <v>500</v>
      </c>
      <c r="B76" t="s">
        <v>64</v>
      </c>
      <c r="C76" s="4">
        <v>133075</v>
      </c>
      <c r="D76" s="4">
        <f t="shared" si="4"/>
        <v>15.219007319304666</v>
      </c>
      <c r="E76" s="4">
        <v>134406</v>
      </c>
      <c r="F76" s="4">
        <f t="shared" si="5"/>
        <v>15.263002498296617</v>
      </c>
      <c r="G76" s="11">
        <f t="shared" si="6"/>
        <v>4.3995178991950823E-2</v>
      </c>
      <c r="H76" s="8">
        <f t="shared" si="7"/>
        <v>2.8908047725389294E-3</v>
      </c>
    </row>
    <row r="77" spans="1:8" x14ac:dyDescent="0.3">
      <c r="A77">
        <v>600</v>
      </c>
      <c r="B77" t="s">
        <v>65</v>
      </c>
      <c r="C77" s="4">
        <v>395750</v>
      </c>
      <c r="D77" s="4">
        <f t="shared" si="4"/>
        <v>45.259606587374201</v>
      </c>
      <c r="E77" s="4">
        <v>399708</v>
      </c>
      <c r="F77" s="4">
        <f t="shared" si="5"/>
        <v>45.390415625709743</v>
      </c>
      <c r="G77" s="11">
        <f t="shared" si="6"/>
        <v>0.13080903833554203</v>
      </c>
      <c r="H77" s="8">
        <f t="shared" si="7"/>
        <v>2.8901938880757537E-3</v>
      </c>
    </row>
    <row r="78" spans="1:8" x14ac:dyDescent="0.3">
      <c r="A78">
        <v>900</v>
      </c>
      <c r="B78" t="s">
        <v>158</v>
      </c>
      <c r="C78" s="4">
        <v>3500</v>
      </c>
      <c r="D78" s="4">
        <f t="shared" si="4"/>
        <v>0.40027447392497711</v>
      </c>
      <c r="E78" s="4">
        <v>3535</v>
      </c>
      <c r="F78" s="4">
        <f t="shared" si="5"/>
        <v>0.40143084260731321</v>
      </c>
      <c r="G78" s="11">
        <f t="shared" si="6"/>
        <v>1.1563686823360952E-3</v>
      </c>
      <c r="H78" s="8">
        <f t="shared" si="7"/>
        <v>2.8889393595276621E-3</v>
      </c>
    </row>
    <row r="79" spans="1:8" x14ac:dyDescent="0.3">
      <c r="A79" s="1">
        <v>2200</v>
      </c>
      <c r="B79" s="1" t="s">
        <v>163</v>
      </c>
      <c r="C79" s="5">
        <f>SUM(C74:C78)</f>
        <v>2004946</v>
      </c>
      <c r="D79" s="5">
        <f t="shared" si="4"/>
        <v>229.29391582799633</v>
      </c>
      <c r="E79" s="5">
        <f>SUM(E74:E78)</f>
        <v>2042171</v>
      </c>
      <c r="F79" s="5">
        <f t="shared" si="5"/>
        <v>231.90676811265047</v>
      </c>
      <c r="G79" s="15">
        <f t="shared" si="6"/>
        <v>2.6128522846541387</v>
      </c>
      <c r="H79" s="14">
        <f t="shared" si="7"/>
        <v>1.1395209834586962E-2</v>
      </c>
    </row>
    <row r="80" spans="1:8" x14ac:dyDescent="0.3">
      <c r="C80" s="4"/>
      <c r="D80" s="4"/>
      <c r="E80" s="4"/>
      <c r="F80" s="4"/>
      <c r="G80" s="11"/>
      <c r="H80" s="8"/>
    </row>
    <row r="81" spans="1:8" x14ac:dyDescent="0.3">
      <c r="A81" s="1">
        <v>2100</v>
      </c>
      <c r="B81" s="1" t="s">
        <v>81</v>
      </c>
      <c r="C81" s="4"/>
      <c r="D81" s="4"/>
      <c r="E81" s="4"/>
      <c r="F81" s="4"/>
      <c r="G81" s="11"/>
      <c r="H81" s="8"/>
    </row>
    <row r="82" spans="1:8" x14ac:dyDescent="0.3">
      <c r="A82">
        <v>100</v>
      </c>
      <c r="B82" t="s">
        <v>60</v>
      </c>
      <c r="C82" s="4">
        <v>2056222</v>
      </c>
      <c r="D82" s="4">
        <f t="shared" si="4"/>
        <v>235.15805123513266</v>
      </c>
      <c r="E82" s="4">
        <v>2097346</v>
      </c>
      <c r="F82" s="4">
        <f t="shared" si="5"/>
        <v>238.17238246650012</v>
      </c>
      <c r="G82" s="11">
        <f t="shared" si="6"/>
        <v>3.0143312313674642</v>
      </c>
      <c r="H82" s="8">
        <f t="shared" si="7"/>
        <v>1.2818320340448214E-2</v>
      </c>
    </row>
    <row r="83" spans="1:8" x14ac:dyDescent="0.3">
      <c r="A83">
        <v>200</v>
      </c>
      <c r="B83" s="2" t="s">
        <v>63</v>
      </c>
      <c r="C83" s="4">
        <v>805695</v>
      </c>
      <c r="D83" s="4">
        <f t="shared" si="4"/>
        <v>92.1426120768527</v>
      </c>
      <c r="E83" s="4">
        <v>827046</v>
      </c>
      <c r="F83" s="4">
        <f t="shared" si="5"/>
        <v>93.918464683170569</v>
      </c>
      <c r="G83" s="11">
        <f t="shared" si="6"/>
        <v>1.7758526063178692</v>
      </c>
      <c r="H83" s="8">
        <f t="shared" si="7"/>
        <v>1.9272870242018937E-2</v>
      </c>
    </row>
    <row r="84" spans="1:8" x14ac:dyDescent="0.3">
      <c r="A84">
        <v>500</v>
      </c>
      <c r="B84" t="s">
        <v>64</v>
      </c>
      <c r="C84" s="4">
        <v>127000</v>
      </c>
      <c r="D84" s="4">
        <f t="shared" si="4"/>
        <v>14.524245196706312</v>
      </c>
      <c r="E84" s="4">
        <v>128270</v>
      </c>
      <c r="F84" s="4">
        <f t="shared" si="5"/>
        <v>14.566204860322507</v>
      </c>
      <c r="G84" s="11">
        <f t="shared" si="6"/>
        <v>4.1959663616195186E-2</v>
      </c>
      <c r="H84" s="8">
        <f t="shared" si="7"/>
        <v>2.8889393595276434E-3</v>
      </c>
    </row>
    <row r="85" spans="1:8" x14ac:dyDescent="0.3">
      <c r="A85">
        <v>600</v>
      </c>
      <c r="B85" t="s">
        <v>65</v>
      </c>
      <c r="C85" s="4">
        <v>17075</v>
      </c>
      <c r="D85" s="4">
        <f t="shared" si="4"/>
        <v>1.9527676120768527</v>
      </c>
      <c r="E85" s="4">
        <v>17246</v>
      </c>
      <c r="F85" s="4">
        <f t="shared" si="5"/>
        <v>1.9584374290256643</v>
      </c>
      <c r="G85" s="11">
        <f t="shared" si="6"/>
        <v>5.6698169488116346E-3</v>
      </c>
      <c r="H85" s="8">
        <f t="shared" si="7"/>
        <v>2.9034775637135539E-3</v>
      </c>
    </row>
    <row r="86" spans="1:8" x14ac:dyDescent="0.3">
      <c r="A86">
        <v>900</v>
      </c>
      <c r="B86" t="s">
        <v>158</v>
      </c>
      <c r="C86" s="4">
        <v>450</v>
      </c>
      <c r="D86" s="4">
        <f t="shared" si="4"/>
        <v>5.1463860933211342E-2</v>
      </c>
      <c r="E86" s="11">
        <v>455</v>
      </c>
      <c r="F86" s="4">
        <f t="shared" si="5"/>
        <v>5.1669316375198726E-2</v>
      </c>
      <c r="G86" s="11">
        <f t="shared" si="6"/>
        <v>2.0545544198738441E-4</v>
      </c>
      <c r="H86" s="8">
        <f t="shared" si="7"/>
        <v>3.99222752163931E-3</v>
      </c>
    </row>
    <row r="87" spans="1:8" x14ac:dyDescent="0.3">
      <c r="A87" s="1">
        <v>2100</v>
      </c>
      <c r="B87" s="1" t="s">
        <v>161</v>
      </c>
      <c r="C87" s="5">
        <f>SUM(C82:C86)</f>
        <v>3006442</v>
      </c>
      <c r="D87" s="5">
        <f t="shared" si="4"/>
        <v>343.82913998170176</v>
      </c>
      <c r="E87" s="5">
        <f>SUM(E82:E86)</f>
        <v>3070363</v>
      </c>
      <c r="F87" s="5">
        <f t="shared" si="5"/>
        <v>348.66715875539404</v>
      </c>
      <c r="G87" s="15">
        <f t="shared" si="6"/>
        <v>4.8380187736922835</v>
      </c>
      <c r="H87" s="14">
        <f t="shared" si="7"/>
        <v>1.4070996931643891E-2</v>
      </c>
    </row>
    <row r="88" spans="1:8" x14ac:dyDescent="0.3">
      <c r="B88" s="1"/>
      <c r="C88" s="5"/>
      <c r="D88" s="4"/>
      <c r="E88" s="5"/>
      <c r="F88" s="4"/>
      <c r="G88" s="11"/>
      <c r="H88" s="8"/>
    </row>
    <row r="89" spans="1:8" x14ac:dyDescent="0.3">
      <c r="A89" s="1">
        <v>2300</v>
      </c>
      <c r="B89" s="1" t="s">
        <v>85</v>
      </c>
      <c r="C89" s="4"/>
      <c r="D89" s="4"/>
      <c r="E89" s="4"/>
      <c r="F89" s="4"/>
      <c r="G89" s="11"/>
      <c r="H89" s="8"/>
    </row>
    <row r="90" spans="1:8" x14ac:dyDescent="0.3">
      <c r="A90">
        <v>100</v>
      </c>
      <c r="B90" t="s">
        <v>60</v>
      </c>
      <c r="C90" s="4">
        <v>747743</v>
      </c>
      <c r="D90" s="4">
        <f t="shared" si="4"/>
        <v>85.514981701738336</v>
      </c>
      <c r="E90" s="4">
        <v>762698</v>
      </c>
      <c r="F90" s="4">
        <f t="shared" si="5"/>
        <v>86.61117419940949</v>
      </c>
      <c r="G90" s="11">
        <f t="shared" si="6"/>
        <v>1.0961924976711543</v>
      </c>
      <c r="H90" s="8">
        <f t="shared" si="7"/>
        <v>1.2818718730414826E-2</v>
      </c>
    </row>
    <row r="91" spans="1:8" x14ac:dyDescent="0.3">
      <c r="A91">
        <v>200</v>
      </c>
      <c r="B91" s="2" t="s">
        <v>63</v>
      </c>
      <c r="C91" s="4">
        <v>597833</v>
      </c>
      <c r="D91" s="4">
        <f t="shared" si="4"/>
        <v>68.370654162854535</v>
      </c>
      <c r="E91" s="4">
        <v>613676</v>
      </c>
      <c r="F91" s="4">
        <f t="shared" si="5"/>
        <v>69.688394276629566</v>
      </c>
      <c r="G91" s="11">
        <f t="shared" si="6"/>
        <v>1.3177401137750309</v>
      </c>
      <c r="H91" s="8">
        <f t="shared" si="7"/>
        <v>1.9273475293014718E-2</v>
      </c>
    </row>
    <row r="92" spans="1:8" x14ac:dyDescent="0.3">
      <c r="A92">
        <v>500</v>
      </c>
      <c r="B92" t="s">
        <v>64</v>
      </c>
      <c r="C92" s="4">
        <v>316730</v>
      </c>
      <c r="D92" s="4">
        <f t="shared" si="4"/>
        <v>36.222552607502287</v>
      </c>
      <c r="E92" s="4">
        <v>319897</v>
      </c>
      <c r="F92" s="4">
        <f t="shared" si="5"/>
        <v>36.327163297751532</v>
      </c>
      <c r="G92" s="11">
        <f t="shared" si="6"/>
        <v>0.10461069024924541</v>
      </c>
      <c r="H92" s="8">
        <f t="shared" si="7"/>
        <v>2.8879988493019349E-3</v>
      </c>
    </row>
    <row r="93" spans="1:8" x14ac:dyDescent="0.3">
      <c r="A93">
        <v>600</v>
      </c>
      <c r="B93" t="s">
        <v>65</v>
      </c>
      <c r="C93" s="4">
        <v>26942</v>
      </c>
      <c r="D93" s="4">
        <f t="shared" si="4"/>
        <v>3.0811985361390666</v>
      </c>
      <c r="E93" s="4">
        <v>27211</v>
      </c>
      <c r="F93" s="4">
        <f t="shared" si="5"/>
        <v>3.0900522371110606</v>
      </c>
      <c r="G93" s="11">
        <f t="shared" si="6"/>
        <v>8.8537009719940052E-3</v>
      </c>
      <c r="H93" s="8">
        <f t="shared" si="7"/>
        <v>2.873460073458377E-3</v>
      </c>
    </row>
    <row r="94" spans="1:8" x14ac:dyDescent="0.3">
      <c r="A94">
        <v>900</v>
      </c>
      <c r="B94" t="s">
        <v>158</v>
      </c>
      <c r="C94" s="4">
        <v>31254</v>
      </c>
      <c r="D94" s="4">
        <f t="shared" si="4"/>
        <v>3.5743366880146388</v>
      </c>
      <c r="E94" s="11">
        <v>31567</v>
      </c>
      <c r="F94" s="4">
        <f t="shared" si="5"/>
        <v>3.5847149670679084</v>
      </c>
      <c r="G94" s="11">
        <f t="shared" si="6"/>
        <v>1.0378279053269601E-2</v>
      </c>
      <c r="H94" s="8">
        <f t="shared" si="7"/>
        <v>2.9035538504444034E-3</v>
      </c>
    </row>
    <row r="95" spans="1:8" x14ac:dyDescent="0.3">
      <c r="A95" s="1">
        <v>2300</v>
      </c>
      <c r="B95" s="1" t="s">
        <v>86</v>
      </c>
      <c r="C95" s="5">
        <f>SUM(C90:C94)</f>
        <v>1720502</v>
      </c>
      <c r="D95" s="5">
        <f t="shared" si="4"/>
        <v>196.76372369624886</v>
      </c>
      <c r="E95" s="5">
        <f>SUM(E90:E94)</f>
        <v>1755049</v>
      </c>
      <c r="F95" s="5">
        <f t="shared" si="5"/>
        <v>199.30149897796957</v>
      </c>
      <c r="G95" s="15">
        <f t="shared" si="6"/>
        <v>2.5377752817207124</v>
      </c>
      <c r="H95" s="14">
        <f t="shared" si="7"/>
        <v>1.2897577023081582E-2</v>
      </c>
    </row>
    <row r="96" spans="1:8" x14ac:dyDescent="0.3">
      <c r="B96" s="1"/>
      <c r="C96" s="5"/>
      <c r="D96" s="4"/>
      <c r="E96" s="5"/>
      <c r="F96" s="4"/>
      <c r="G96" s="11"/>
      <c r="H96" s="8"/>
    </row>
    <row r="97" spans="1:8" x14ac:dyDescent="0.3">
      <c r="A97" s="1">
        <v>2400</v>
      </c>
      <c r="B97" s="1" t="s">
        <v>87</v>
      </c>
      <c r="C97" s="4"/>
      <c r="D97" s="4"/>
      <c r="E97" s="4"/>
      <c r="F97" s="4"/>
      <c r="G97" s="11"/>
      <c r="H97" s="8"/>
    </row>
    <row r="98" spans="1:8" x14ac:dyDescent="0.3">
      <c r="A98">
        <v>100</v>
      </c>
      <c r="B98" t="s">
        <v>60</v>
      </c>
      <c r="C98" s="4">
        <v>5016413</v>
      </c>
      <c r="D98" s="4">
        <f t="shared" si="4"/>
        <v>573.6977355901189</v>
      </c>
      <c r="E98" s="4">
        <v>5116741</v>
      </c>
      <c r="F98" s="4">
        <f t="shared" si="5"/>
        <v>581.05166931637518</v>
      </c>
      <c r="G98" s="11">
        <f t="shared" si="6"/>
        <v>7.3539337262562867</v>
      </c>
      <c r="H98" s="8">
        <f t="shared" si="7"/>
        <v>1.2818481353585714E-2</v>
      </c>
    </row>
    <row r="99" spans="1:8" x14ac:dyDescent="0.3">
      <c r="A99">
        <v>200</v>
      </c>
      <c r="B99" s="2" t="s">
        <v>63</v>
      </c>
      <c r="C99" s="4">
        <v>1867128</v>
      </c>
      <c r="D99" s="4">
        <f t="shared" si="4"/>
        <v>213.53247941445562</v>
      </c>
      <c r="E99" s="4">
        <v>1916607</v>
      </c>
      <c r="F99" s="4">
        <f t="shared" si="5"/>
        <v>217.64785373608902</v>
      </c>
      <c r="G99" s="11">
        <f t="shared" si="6"/>
        <v>4.1153743216333964</v>
      </c>
      <c r="H99" s="8">
        <f t="shared" si="7"/>
        <v>1.9272826002482112E-2</v>
      </c>
    </row>
    <row r="100" spans="1:8" x14ac:dyDescent="0.3">
      <c r="A100">
        <v>500</v>
      </c>
      <c r="B100" t="s">
        <v>64</v>
      </c>
      <c r="C100" s="4">
        <v>192992</v>
      </c>
      <c r="D100" s="4">
        <f t="shared" si="4"/>
        <v>22.071363220494053</v>
      </c>
      <c r="E100" s="4">
        <v>194922</v>
      </c>
      <c r="F100" s="4">
        <f t="shared" si="5"/>
        <v>22.135135135135137</v>
      </c>
      <c r="G100" s="11">
        <f t="shared" si="6"/>
        <v>6.3771914641083782E-2</v>
      </c>
      <c r="H100" s="8">
        <f t="shared" si="7"/>
        <v>2.8893509659552552E-3</v>
      </c>
    </row>
    <row r="101" spans="1:8" x14ac:dyDescent="0.3">
      <c r="A101">
        <v>600</v>
      </c>
      <c r="B101" t="s">
        <v>65</v>
      </c>
      <c r="C101" s="4">
        <v>187731</v>
      </c>
      <c r="D101" s="4">
        <f t="shared" si="4"/>
        <v>21.46969350411711</v>
      </c>
      <c r="E101" s="4">
        <v>189608</v>
      </c>
      <c r="F101" s="4">
        <f t="shared" si="5"/>
        <v>21.531682943447649</v>
      </c>
      <c r="G101" s="11">
        <f t="shared" si="6"/>
        <v>6.1989439330538687E-2</v>
      </c>
      <c r="H101" s="8">
        <f t="shared" si="7"/>
        <v>2.8872996868190668E-3</v>
      </c>
    </row>
    <row r="102" spans="1:8" x14ac:dyDescent="0.3">
      <c r="A102">
        <v>700</v>
      </c>
      <c r="B102" t="s">
        <v>95</v>
      </c>
      <c r="C102" s="4">
        <v>55000</v>
      </c>
      <c r="D102" s="4">
        <f t="shared" si="4"/>
        <v>6.2900274473924975</v>
      </c>
      <c r="E102" s="4">
        <v>55550</v>
      </c>
      <c r="F102" s="4">
        <f t="shared" si="5"/>
        <v>6.3081989552577786</v>
      </c>
      <c r="G102" s="11">
        <f t="shared" si="6"/>
        <v>1.81715078652811E-2</v>
      </c>
      <c r="H102" s="8">
        <f t="shared" si="7"/>
        <v>2.8889393595275992E-3</v>
      </c>
    </row>
    <row r="103" spans="1:8" x14ac:dyDescent="0.3">
      <c r="A103">
        <v>900</v>
      </c>
      <c r="B103" t="s">
        <v>158</v>
      </c>
      <c r="C103" s="4">
        <v>11000</v>
      </c>
      <c r="D103" s="4">
        <f t="shared" si="4"/>
        <v>1.2580054894784996</v>
      </c>
      <c r="E103" s="11">
        <v>11110</v>
      </c>
      <c r="F103" s="4">
        <f t="shared" si="5"/>
        <v>1.2616397910515558</v>
      </c>
      <c r="G103" s="11">
        <f t="shared" si="6"/>
        <v>3.63430157305622E-3</v>
      </c>
      <c r="H103" s="8">
        <f t="shared" si="7"/>
        <v>2.8889393595275988E-3</v>
      </c>
    </row>
    <row r="104" spans="1:8" x14ac:dyDescent="0.3">
      <c r="A104" s="1">
        <v>2400</v>
      </c>
      <c r="B104" s="1" t="s">
        <v>164</v>
      </c>
      <c r="C104" s="5">
        <f>SUM(C98:C103)</f>
        <v>7330264</v>
      </c>
      <c r="D104" s="5">
        <f t="shared" si="4"/>
        <v>838.31930466605672</v>
      </c>
      <c r="E104" s="5">
        <f>SUM(E98:E103)</f>
        <v>7484538</v>
      </c>
      <c r="F104" s="5">
        <f t="shared" si="5"/>
        <v>849.93617987735638</v>
      </c>
      <c r="G104" s="15">
        <f t="shared" si="6"/>
        <v>11.616875211299657</v>
      </c>
      <c r="H104" s="14">
        <f t="shared" si="7"/>
        <v>1.3857339496586235E-2</v>
      </c>
    </row>
    <row r="105" spans="1:8" x14ac:dyDescent="0.3">
      <c r="B105" s="1"/>
      <c r="C105" s="5"/>
      <c r="D105" s="4"/>
      <c r="E105" s="5"/>
      <c r="F105" s="4"/>
      <c r="G105" s="11"/>
      <c r="H105" s="8"/>
    </row>
    <row r="106" spans="1:8" x14ac:dyDescent="0.3">
      <c r="A106" s="1">
        <v>2500</v>
      </c>
      <c r="B106" s="1" t="s">
        <v>89</v>
      </c>
      <c r="C106" s="4"/>
      <c r="D106" s="4"/>
      <c r="E106" s="4"/>
      <c r="F106" s="4"/>
      <c r="G106" s="11"/>
      <c r="H106" s="8"/>
    </row>
    <row r="107" spans="1:8" x14ac:dyDescent="0.3">
      <c r="A107">
        <v>100</v>
      </c>
      <c r="B107" t="s">
        <v>60</v>
      </c>
      <c r="C107" s="4">
        <v>5016413</v>
      </c>
      <c r="D107" s="4">
        <f t="shared" si="4"/>
        <v>573.6977355901189</v>
      </c>
      <c r="E107" s="4">
        <v>5116741</v>
      </c>
      <c r="F107" s="4">
        <f t="shared" si="5"/>
        <v>581.05166931637518</v>
      </c>
      <c r="G107" s="11">
        <f t="shared" si="6"/>
        <v>7.3539337262562867</v>
      </c>
      <c r="H107" s="8">
        <f t="shared" si="7"/>
        <v>1.2818481353585714E-2</v>
      </c>
    </row>
    <row r="108" spans="1:8" x14ac:dyDescent="0.3">
      <c r="A108">
        <v>200</v>
      </c>
      <c r="B108" s="2" t="s">
        <v>63</v>
      </c>
      <c r="C108" s="4">
        <v>1867128</v>
      </c>
      <c r="D108" s="4">
        <f t="shared" si="4"/>
        <v>213.53247941445562</v>
      </c>
      <c r="E108" s="4">
        <v>1916607</v>
      </c>
      <c r="F108" s="4">
        <f t="shared" si="5"/>
        <v>217.64785373608902</v>
      </c>
      <c r="G108" s="11">
        <f t="shared" si="6"/>
        <v>4.1153743216333964</v>
      </c>
      <c r="H108" s="8">
        <f t="shared" si="7"/>
        <v>1.9272826002482112E-2</v>
      </c>
    </row>
    <row r="109" spans="1:8" x14ac:dyDescent="0.3">
      <c r="A109">
        <v>500</v>
      </c>
      <c r="B109" t="s">
        <v>64</v>
      </c>
      <c r="C109" s="4">
        <v>192992</v>
      </c>
      <c r="D109" s="4">
        <f t="shared" si="4"/>
        <v>22.071363220494053</v>
      </c>
      <c r="E109" s="4">
        <v>194922</v>
      </c>
      <c r="F109" s="4">
        <f t="shared" si="5"/>
        <v>22.135135135135137</v>
      </c>
      <c r="G109" s="11">
        <f t="shared" si="6"/>
        <v>6.3771914641083782E-2</v>
      </c>
      <c r="H109" s="8">
        <f t="shared" si="7"/>
        <v>2.8893509659552552E-3</v>
      </c>
    </row>
    <row r="110" spans="1:8" x14ac:dyDescent="0.3">
      <c r="A110">
        <v>600</v>
      </c>
      <c r="B110" t="s">
        <v>65</v>
      </c>
      <c r="C110" s="4">
        <v>187731</v>
      </c>
      <c r="D110" s="4">
        <f t="shared" si="4"/>
        <v>21.46969350411711</v>
      </c>
      <c r="E110" s="4">
        <v>189608</v>
      </c>
      <c r="F110" s="4">
        <f t="shared" si="5"/>
        <v>21.531682943447649</v>
      </c>
      <c r="G110" s="11">
        <f t="shared" si="6"/>
        <v>6.1989439330538687E-2</v>
      </c>
      <c r="H110" s="8">
        <f t="shared" si="7"/>
        <v>2.8872996868190668E-3</v>
      </c>
    </row>
    <row r="111" spans="1:8" x14ac:dyDescent="0.3">
      <c r="A111">
        <v>700</v>
      </c>
      <c r="B111" t="s">
        <v>95</v>
      </c>
      <c r="C111" s="4">
        <v>55000</v>
      </c>
      <c r="D111" s="4">
        <f t="shared" si="4"/>
        <v>6.2900274473924975</v>
      </c>
      <c r="E111" s="4">
        <v>55550</v>
      </c>
      <c r="F111" s="4">
        <f t="shared" si="5"/>
        <v>6.3081989552577786</v>
      </c>
      <c r="G111" s="11">
        <f t="shared" si="6"/>
        <v>1.81715078652811E-2</v>
      </c>
      <c r="H111" s="8">
        <f t="shared" si="7"/>
        <v>2.8889393595275992E-3</v>
      </c>
    </row>
    <row r="112" spans="1:8" x14ac:dyDescent="0.3">
      <c r="A112">
        <v>900</v>
      </c>
      <c r="B112" t="s">
        <v>158</v>
      </c>
      <c r="C112" s="4">
        <v>11000</v>
      </c>
      <c r="D112" s="4">
        <f t="shared" si="4"/>
        <v>1.2580054894784996</v>
      </c>
      <c r="E112" s="11">
        <v>11110</v>
      </c>
      <c r="F112" s="4">
        <f t="shared" si="5"/>
        <v>1.2616397910515558</v>
      </c>
      <c r="G112" s="11">
        <f t="shared" si="6"/>
        <v>3.63430157305622E-3</v>
      </c>
      <c r="H112" s="8">
        <f t="shared" si="7"/>
        <v>2.8889393595275988E-3</v>
      </c>
    </row>
    <row r="113" spans="1:8" x14ac:dyDescent="0.3">
      <c r="A113" s="1">
        <v>2500</v>
      </c>
      <c r="B113" s="1" t="s">
        <v>90</v>
      </c>
      <c r="C113" s="5">
        <f>SUM(C107:C112)</f>
        <v>7330264</v>
      </c>
      <c r="D113" s="5">
        <f t="shared" si="4"/>
        <v>838.31930466605672</v>
      </c>
      <c r="E113" s="5">
        <f>SUM(E107:E112)</f>
        <v>7484538</v>
      </c>
      <c r="F113" s="5">
        <f t="shared" si="5"/>
        <v>849.93617987735638</v>
      </c>
      <c r="G113" s="15">
        <f t="shared" si="6"/>
        <v>11.616875211299657</v>
      </c>
      <c r="H113" s="14">
        <f t="shared" si="7"/>
        <v>1.3857339496586235E-2</v>
      </c>
    </row>
    <row r="114" spans="1:8" x14ac:dyDescent="0.3">
      <c r="B114" s="1"/>
      <c r="C114" s="5"/>
      <c r="D114" s="4"/>
      <c r="E114" s="5"/>
      <c r="F114" s="4"/>
      <c r="G114" s="11"/>
      <c r="H114" s="8"/>
    </row>
    <row r="115" spans="1:8" x14ac:dyDescent="0.3">
      <c r="A115" s="1">
        <v>2600</v>
      </c>
      <c r="B115" s="1" t="s">
        <v>165</v>
      </c>
      <c r="C115" s="4"/>
      <c r="D115" s="4"/>
      <c r="E115" s="4"/>
      <c r="F115" s="4"/>
      <c r="G115" s="11"/>
      <c r="H115" s="8"/>
    </row>
    <row r="116" spans="1:8" x14ac:dyDescent="0.3">
      <c r="A116">
        <v>100</v>
      </c>
      <c r="B116" t="s">
        <v>60</v>
      </c>
      <c r="C116" s="4">
        <v>3275137</v>
      </c>
      <c r="D116" s="4">
        <f t="shared" si="4"/>
        <v>374.55821134492226</v>
      </c>
      <c r="E116" s="4">
        <v>3340640</v>
      </c>
      <c r="F116" s="4">
        <f t="shared" si="5"/>
        <v>379.35952759482171</v>
      </c>
      <c r="G116" s="11">
        <f t="shared" si="6"/>
        <v>4.8013162498994575</v>
      </c>
      <c r="H116" s="8">
        <f t="shared" si="7"/>
        <v>1.2818611645595545E-2</v>
      </c>
    </row>
    <row r="117" spans="1:8" x14ac:dyDescent="0.3">
      <c r="A117">
        <v>200</v>
      </c>
      <c r="B117" s="2" t="s">
        <v>63</v>
      </c>
      <c r="C117" s="4">
        <v>1178442</v>
      </c>
      <c r="D117" s="4">
        <f t="shared" si="4"/>
        <v>134.77150045745654</v>
      </c>
      <c r="E117" s="4">
        <v>1209671</v>
      </c>
      <c r="F117" s="4">
        <f t="shared" si="5"/>
        <v>137.36895298660005</v>
      </c>
      <c r="G117" s="11">
        <f t="shared" si="6"/>
        <v>2.59745252914351</v>
      </c>
      <c r="H117" s="8">
        <f t="shared" si="7"/>
        <v>1.9273010394088849E-2</v>
      </c>
    </row>
    <row r="118" spans="1:8" x14ac:dyDescent="0.3">
      <c r="A118">
        <v>500</v>
      </c>
      <c r="B118" t="s">
        <v>64</v>
      </c>
      <c r="C118" s="4">
        <v>1345966</v>
      </c>
      <c r="D118" s="4">
        <f t="shared" si="4"/>
        <v>153.93023787740165</v>
      </c>
      <c r="E118" s="4">
        <v>1359426</v>
      </c>
      <c r="F118" s="4">
        <f t="shared" si="5"/>
        <v>154.37497161026573</v>
      </c>
      <c r="G118" s="11">
        <f t="shared" si="6"/>
        <v>0.44473373286407991</v>
      </c>
      <c r="H118" s="8">
        <f t="shared" si="7"/>
        <v>2.889190187689373E-3</v>
      </c>
    </row>
    <row r="119" spans="1:8" x14ac:dyDescent="0.3">
      <c r="A119">
        <v>600</v>
      </c>
      <c r="B119" t="s">
        <v>65</v>
      </c>
      <c r="C119" s="4">
        <v>2125400</v>
      </c>
      <c r="D119" s="4">
        <f t="shared" si="4"/>
        <v>243.06953339432755</v>
      </c>
      <c r="E119" s="4">
        <v>2146654</v>
      </c>
      <c r="F119" s="4">
        <f t="shared" si="5"/>
        <v>243.77174653645241</v>
      </c>
      <c r="G119" s="11">
        <f t="shared" si="6"/>
        <v>0.70221314212486163</v>
      </c>
      <c r="H119" s="8">
        <f t="shared" si="7"/>
        <v>2.8889393595275194E-3</v>
      </c>
    </row>
    <row r="120" spans="1:8" x14ac:dyDescent="0.3">
      <c r="A120">
        <v>700</v>
      </c>
      <c r="B120" t="s">
        <v>95</v>
      </c>
      <c r="C120" s="4">
        <v>25000</v>
      </c>
      <c r="D120" s="4">
        <f t="shared" si="4"/>
        <v>2.859103385178408</v>
      </c>
      <c r="E120" s="4">
        <v>25250</v>
      </c>
      <c r="F120" s="4">
        <f t="shared" si="5"/>
        <v>2.8673631614808084</v>
      </c>
      <c r="G120" s="11">
        <f t="shared" si="6"/>
        <v>8.259776302400379E-3</v>
      </c>
      <c r="H120" s="8">
        <f t="shared" si="7"/>
        <v>2.8889393595275567E-3</v>
      </c>
    </row>
    <row r="121" spans="1:8" x14ac:dyDescent="0.3">
      <c r="A121">
        <v>900</v>
      </c>
      <c r="B121" t="s">
        <v>158</v>
      </c>
      <c r="C121" s="4">
        <v>10000</v>
      </c>
      <c r="D121" s="4">
        <f t="shared" si="4"/>
        <v>1.1436413540713632</v>
      </c>
      <c r="E121" s="11">
        <v>10100</v>
      </c>
      <c r="F121" s="4">
        <f t="shared" si="5"/>
        <v>1.1469452645923235</v>
      </c>
      <c r="G121" s="11">
        <f t="shared" si="6"/>
        <v>3.3039105209602404E-3</v>
      </c>
      <c r="H121" s="8">
        <f t="shared" si="7"/>
        <v>2.8889393595276343E-3</v>
      </c>
    </row>
    <row r="122" spans="1:8" x14ac:dyDescent="0.3">
      <c r="A122" s="1">
        <v>2600</v>
      </c>
      <c r="B122" s="1" t="s">
        <v>165</v>
      </c>
      <c r="C122" s="5">
        <f>SUM(C116:C121)</f>
        <v>7959945</v>
      </c>
      <c r="D122" s="5">
        <f t="shared" si="4"/>
        <v>910.33222781335769</v>
      </c>
      <c r="E122" s="5">
        <f>SUM(E116:E121)</f>
        <v>8091741</v>
      </c>
      <c r="F122" s="5">
        <f t="shared" si="5"/>
        <v>918.88950715421299</v>
      </c>
      <c r="G122" s="15">
        <f t="shared" si="6"/>
        <v>8.5572793408553025</v>
      </c>
      <c r="H122" s="14">
        <f t="shared" si="7"/>
        <v>9.4001718047598028E-3</v>
      </c>
    </row>
    <row r="123" spans="1:8" x14ac:dyDescent="0.3">
      <c r="B123" s="1"/>
      <c r="C123" s="5"/>
      <c r="D123" s="4"/>
      <c r="E123" s="5"/>
      <c r="F123" s="4"/>
      <c r="G123" s="11"/>
      <c r="H123" s="8"/>
    </row>
    <row r="124" spans="1:8" x14ac:dyDescent="0.3">
      <c r="A124" s="1">
        <v>2700</v>
      </c>
      <c r="B124" s="1" t="s">
        <v>93</v>
      </c>
      <c r="C124" s="4"/>
      <c r="D124" s="4"/>
      <c r="E124" s="4"/>
      <c r="F124" s="4"/>
      <c r="G124" s="11"/>
      <c r="H124" s="8"/>
    </row>
    <row r="125" spans="1:8" x14ac:dyDescent="0.3">
      <c r="A125">
        <v>100</v>
      </c>
      <c r="B125" t="s">
        <v>60</v>
      </c>
      <c r="C125" s="4">
        <v>2034504</v>
      </c>
      <c r="D125" s="4">
        <f t="shared" si="4"/>
        <v>232.67429094236047</v>
      </c>
      <c r="E125" s="4">
        <v>2075194</v>
      </c>
      <c r="F125" s="4">
        <f t="shared" si="5"/>
        <v>235.656824892119</v>
      </c>
      <c r="G125" s="11">
        <f t="shared" si="6"/>
        <v>2.9825339497585333</v>
      </c>
      <c r="H125" s="8">
        <f t="shared" si="7"/>
        <v>1.2818493773759411E-2</v>
      </c>
    </row>
    <row r="126" spans="1:8" x14ac:dyDescent="0.3">
      <c r="A126">
        <v>200</v>
      </c>
      <c r="B126" s="2" t="s">
        <v>63</v>
      </c>
      <c r="C126" s="4">
        <v>787423</v>
      </c>
      <c r="D126" s="4">
        <f t="shared" si="4"/>
        <v>90.052950594693499</v>
      </c>
      <c r="E126" s="4">
        <v>808290</v>
      </c>
      <c r="F126" s="4">
        <f t="shared" si="5"/>
        <v>91.788553259141494</v>
      </c>
      <c r="G126" s="11">
        <f t="shared" si="6"/>
        <v>1.7356026644479954</v>
      </c>
      <c r="H126" s="8">
        <f t="shared" si="7"/>
        <v>1.927313489437478E-2</v>
      </c>
    </row>
    <row r="127" spans="1:8" x14ac:dyDescent="0.3">
      <c r="A127">
        <v>500</v>
      </c>
      <c r="B127" t="s">
        <v>64</v>
      </c>
      <c r="C127" s="4">
        <v>301200</v>
      </c>
      <c r="D127" s="4">
        <f t="shared" si="4"/>
        <v>34.446477584629463</v>
      </c>
      <c r="E127" s="4">
        <v>304212</v>
      </c>
      <c r="F127" s="4">
        <f t="shared" si="5"/>
        <v>34.545991369520785</v>
      </c>
      <c r="G127" s="11">
        <f t="shared" si="6"/>
        <v>9.9513784891321677E-2</v>
      </c>
      <c r="H127" s="8">
        <f t="shared" si="7"/>
        <v>2.8889393595276118E-3</v>
      </c>
    </row>
    <row r="128" spans="1:8" x14ac:dyDescent="0.3">
      <c r="A128">
        <v>600</v>
      </c>
      <c r="B128" t="s">
        <v>65</v>
      </c>
      <c r="C128" s="4">
        <v>550000</v>
      </c>
      <c r="D128" s="4">
        <f t="shared" si="4"/>
        <v>62.900274473924981</v>
      </c>
      <c r="E128" s="4">
        <v>555500</v>
      </c>
      <c r="F128" s="4">
        <f t="shared" si="5"/>
        <v>63.081989552577788</v>
      </c>
      <c r="G128" s="11">
        <f t="shared" si="6"/>
        <v>0.18171507865280745</v>
      </c>
      <c r="H128" s="8">
        <f t="shared" si="7"/>
        <v>2.8889393595275424E-3</v>
      </c>
    </row>
    <row r="129" spans="1:8" x14ac:dyDescent="0.3">
      <c r="A129">
        <v>700</v>
      </c>
      <c r="B129" t="s">
        <v>95</v>
      </c>
      <c r="C129" s="4">
        <v>750000</v>
      </c>
      <c r="D129" s="4">
        <f t="shared" si="4"/>
        <v>85.773101555352241</v>
      </c>
      <c r="E129" s="4"/>
      <c r="F129" s="4">
        <f t="shared" si="5"/>
        <v>0</v>
      </c>
      <c r="G129" s="11">
        <f t="shared" si="6"/>
        <v>-85.773101555352241</v>
      </c>
      <c r="H129" s="8">
        <f t="shared" si="7"/>
        <v>-1</v>
      </c>
    </row>
    <row r="130" spans="1:8" x14ac:dyDescent="0.3">
      <c r="A130">
        <v>900</v>
      </c>
      <c r="B130" t="s">
        <v>158</v>
      </c>
      <c r="C130" s="4">
        <v>-440000</v>
      </c>
      <c r="D130" s="4">
        <f t="shared" si="4"/>
        <v>-50.32021957913998</v>
      </c>
      <c r="E130" s="4">
        <v>-440000</v>
      </c>
      <c r="F130" s="4">
        <f t="shared" si="5"/>
        <v>-49.965932318873499</v>
      </c>
      <c r="G130" s="11">
        <f t="shared" si="6"/>
        <v>0.3542872602664815</v>
      </c>
      <c r="H130" s="8">
        <f t="shared" si="7"/>
        <v>-7.0406540994775325E-3</v>
      </c>
    </row>
    <row r="131" spans="1:8" x14ac:dyDescent="0.3">
      <c r="A131" s="1">
        <v>2700</v>
      </c>
      <c r="B131" s="1" t="s">
        <v>94</v>
      </c>
      <c r="C131" s="5">
        <f>SUM(C125:C130)</f>
        <v>3983127</v>
      </c>
      <c r="D131" s="5">
        <f t="shared" si="4"/>
        <v>455.52687557182065</v>
      </c>
      <c r="E131" s="5">
        <f>SUM(E125:E130)</f>
        <v>3303196</v>
      </c>
      <c r="F131" s="5">
        <f t="shared" si="5"/>
        <v>375.10742675448557</v>
      </c>
      <c r="G131" s="15">
        <f t="shared" si="6"/>
        <v>-80.419448817335081</v>
      </c>
      <c r="H131" s="14">
        <f t="shared" si="7"/>
        <v>-0.17654161176853714</v>
      </c>
    </row>
    <row r="132" spans="1:8" x14ac:dyDescent="0.3">
      <c r="B132" s="1"/>
      <c r="C132" s="5"/>
      <c r="D132" s="4"/>
      <c r="E132" s="5"/>
      <c r="F132" s="4"/>
      <c r="G132" s="11"/>
      <c r="H132" s="8"/>
    </row>
    <row r="133" spans="1:8" x14ac:dyDescent="0.3">
      <c r="B133" s="1" t="s">
        <v>97</v>
      </c>
      <c r="C133" s="4"/>
      <c r="D133" s="4"/>
      <c r="E133" s="4"/>
      <c r="F133" s="4"/>
      <c r="G133" s="11"/>
      <c r="H133" s="8"/>
    </row>
    <row r="134" spans="1:8" x14ac:dyDescent="0.3">
      <c r="A134">
        <v>910</v>
      </c>
      <c r="B134" t="s">
        <v>99</v>
      </c>
      <c r="C134" s="4">
        <v>8400000</v>
      </c>
      <c r="D134" s="4">
        <f t="shared" ref="D134:D187" si="8">C134/$J$1</f>
        <v>960.65873741994506</v>
      </c>
      <c r="E134" s="4">
        <v>8700000</v>
      </c>
      <c r="F134" s="4">
        <f t="shared" ref="F134:F190" si="9">E134/$J$2</f>
        <v>987.96275266863506</v>
      </c>
      <c r="G134" s="11">
        <f t="shared" ref="G134:G150" si="10">F134-D134</f>
        <v>27.304015248690007</v>
      </c>
      <c r="H134" s="8">
        <f t="shared" ref="H134:H150" si="11">G134/D134</f>
        <v>2.8422179682683981E-2</v>
      </c>
    </row>
    <row r="135" spans="1:8" x14ac:dyDescent="0.3">
      <c r="B135" s="1" t="s">
        <v>98</v>
      </c>
      <c r="C135" s="5">
        <f>SUM(C134:C134)</f>
        <v>8400000</v>
      </c>
      <c r="D135" s="5">
        <f t="shared" si="8"/>
        <v>960.65873741994506</v>
      </c>
      <c r="E135" s="5">
        <f>SUM(E134:E134)</f>
        <v>8700000</v>
      </c>
      <c r="F135" s="5">
        <f t="shared" si="9"/>
        <v>987.96275266863506</v>
      </c>
      <c r="G135" s="15">
        <f t="shared" si="10"/>
        <v>27.304015248690007</v>
      </c>
      <c r="H135" s="14">
        <f t="shared" si="11"/>
        <v>2.8422179682683981E-2</v>
      </c>
    </row>
    <row r="136" spans="1:8" x14ac:dyDescent="0.3">
      <c r="B136" s="1"/>
      <c r="C136" s="5"/>
      <c r="D136" s="4"/>
      <c r="E136" s="5"/>
      <c r="F136" s="4"/>
      <c r="G136" s="11"/>
      <c r="H136" s="8"/>
    </row>
    <row r="137" spans="1:8" x14ac:dyDescent="0.3">
      <c r="B137" s="1" t="s">
        <v>166</v>
      </c>
      <c r="C137" s="5">
        <v>30450091</v>
      </c>
      <c r="D137" s="5">
        <f t="shared" si="8"/>
        <v>3482.3983302836232</v>
      </c>
      <c r="E137" s="5">
        <v>30263624</v>
      </c>
      <c r="F137" s="5">
        <f t="shared" si="9"/>
        <v>3436.7049738814444</v>
      </c>
      <c r="G137" s="15">
        <f t="shared" si="10"/>
        <v>-45.693356402178779</v>
      </c>
      <c r="H137" s="14">
        <f t="shared" si="11"/>
        <v>-1.3121231998309996E-2</v>
      </c>
    </row>
    <row r="138" spans="1:8" x14ac:dyDescent="0.3">
      <c r="B138" s="1"/>
      <c r="C138" s="5"/>
      <c r="D138" s="4"/>
      <c r="E138" s="5"/>
      <c r="F138" s="4"/>
      <c r="G138" s="11"/>
      <c r="H138" s="8"/>
    </row>
    <row r="139" spans="1:8" x14ac:dyDescent="0.3">
      <c r="B139" s="1" t="s">
        <v>105</v>
      </c>
      <c r="C139" s="5">
        <v>75804014</v>
      </c>
      <c r="D139" s="5">
        <f t="shared" si="8"/>
        <v>8669.2605215004569</v>
      </c>
      <c r="E139" s="5">
        <v>76738702</v>
      </c>
      <c r="F139" s="5">
        <f t="shared" si="9"/>
        <v>8714.3654326595497</v>
      </c>
      <c r="G139" s="15">
        <f t="shared" si="10"/>
        <v>45.104911159092808</v>
      </c>
      <c r="H139" s="14">
        <f t="shared" si="11"/>
        <v>5.20285565847618E-3</v>
      </c>
    </row>
    <row r="140" spans="1:8" x14ac:dyDescent="0.3">
      <c r="C140" s="4"/>
      <c r="D140" s="4"/>
      <c r="E140" s="4"/>
      <c r="F140" s="4"/>
      <c r="G140" s="11"/>
      <c r="H140" s="8"/>
    </row>
    <row r="141" spans="1:8" x14ac:dyDescent="0.3">
      <c r="A141">
        <v>6300</v>
      </c>
      <c r="B141" s="1" t="s">
        <v>100</v>
      </c>
      <c r="C141" s="4">
        <v>500000</v>
      </c>
      <c r="D141" s="4">
        <f t="shared" si="8"/>
        <v>57.182067703568158</v>
      </c>
      <c r="E141" s="4">
        <v>500000</v>
      </c>
      <c r="F141" s="4">
        <f t="shared" si="9"/>
        <v>56.779468544174428</v>
      </c>
      <c r="G141" s="11">
        <f t="shared" si="10"/>
        <v>-0.40259915939373059</v>
      </c>
      <c r="H141" s="8">
        <f t="shared" si="11"/>
        <v>-7.0406540994775611E-3</v>
      </c>
    </row>
    <row r="142" spans="1:8" x14ac:dyDescent="0.3">
      <c r="D142" s="4"/>
      <c r="F142" s="4"/>
      <c r="G142" s="11"/>
      <c r="H142" s="8"/>
    </row>
    <row r="143" spans="1:8" x14ac:dyDescent="0.3">
      <c r="A143">
        <v>8000</v>
      </c>
      <c r="B143" s="1" t="s">
        <v>102</v>
      </c>
      <c r="D143" s="4"/>
      <c r="F143" s="4"/>
      <c r="G143" s="11"/>
      <c r="H143" s="8"/>
    </row>
    <row r="144" spans="1:8" x14ac:dyDescent="0.3">
      <c r="B144" t="s">
        <v>126</v>
      </c>
      <c r="C144" s="4">
        <v>3066390</v>
      </c>
      <c r="D144" s="4">
        <f t="shared" si="8"/>
        <v>350.68504117108876</v>
      </c>
      <c r="E144" s="4">
        <v>3098128</v>
      </c>
      <c r="F144" s="4">
        <f t="shared" si="9"/>
        <v>351.82012264365204</v>
      </c>
      <c r="G144" s="11">
        <f t="shared" si="10"/>
        <v>1.1350814725632858</v>
      </c>
      <c r="H144" s="8">
        <f t="shared" si="11"/>
        <v>3.2367547494263193E-3</v>
      </c>
    </row>
    <row r="145" spans="1:8" x14ac:dyDescent="0.3">
      <c r="B145" s="6" t="s">
        <v>127</v>
      </c>
      <c r="C145" s="15">
        <f>C144</f>
        <v>3066390</v>
      </c>
      <c r="D145" s="5">
        <f t="shared" si="8"/>
        <v>350.68504117108876</v>
      </c>
      <c r="E145" s="15">
        <f>E144</f>
        <v>3098128</v>
      </c>
      <c r="F145" s="5">
        <f t="shared" si="9"/>
        <v>351.82012264365204</v>
      </c>
      <c r="G145" s="15">
        <f t="shared" si="10"/>
        <v>1.1350814725632858</v>
      </c>
      <c r="H145" s="14">
        <f t="shared" si="11"/>
        <v>3.2367547494263193E-3</v>
      </c>
    </row>
    <row r="146" spans="1:8" x14ac:dyDescent="0.3">
      <c r="D146" s="4"/>
      <c r="F146" s="4"/>
      <c r="G146" s="11"/>
      <c r="H146" s="8"/>
    </row>
    <row r="147" spans="1:8" x14ac:dyDescent="0.3">
      <c r="B147" s="1" t="s">
        <v>106</v>
      </c>
      <c r="C147" s="4">
        <v>79370404</v>
      </c>
      <c r="D147" s="4">
        <f t="shared" si="8"/>
        <v>9077.1276303751147</v>
      </c>
      <c r="E147" s="4">
        <v>80336830</v>
      </c>
      <c r="F147" s="4">
        <f t="shared" si="9"/>
        <v>9122.9650238473769</v>
      </c>
      <c r="G147" s="11">
        <f t="shared" si="10"/>
        <v>45.837393472262193</v>
      </c>
      <c r="H147" s="8">
        <f t="shared" si="11"/>
        <v>5.0497685323796591E-3</v>
      </c>
    </row>
    <row r="148" spans="1:8" x14ac:dyDescent="0.3">
      <c r="D148" s="4"/>
      <c r="F148" s="4"/>
      <c r="G148" s="11"/>
      <c r="H148" s="8"/>
    </row>
    <row r="149" spans="1:8" x14ac:dyDescent="0.3">
      <c r="A149" s="91" t="s">
        <v>271</v>
      </c>
      <c r="B149" s="91"/>
      <c r="C149" s="91"/>
      <c r="D149" s="91"/>
      <c r="E149" s="91"/>
      <c r="F149" s="91"/>
      <c r="G149" s="91"/>
      <c r="H149" s="91"/>
    </row>
    <row r="150" spans="1:8" x14ac:dyDescent="0.3">
      <c r="A150">
        <v>200</v>
      </c>
      <c r="B150" t="s">
        <v>115</v>
      </c>
      <c r="C150" s="4">
        <v>8767650</v>
      </c>
      <c r="D150" s="4">
        <f t="shared" si="8"/>
        <v>1002.7047118023788</v>
      </c>
      <c r="E150" s="4">
        <v>8959409</v>
      </c>
      <c r="F150" s="4">
        <f t="shared" si="9"/>
        <v>1017.4209629797865</v>
      </c>
      <c r="G150" s="11">
        <f t="shared" si="10"/>
        <v>14.716251177407685</v>
      </c>
      <c r="H150" s="8">
        <f t="shared" si="11"/>
        <v>1.4676555325001886E-2</v>
      </c>
    </row>
    <row r="151" spans="1:8" x14ac:dyDescent="0.3">
      <c r="A151">
        <v>2100</v>
      </c>
      <c r="B151" t="s">
        <v>81</v>
      </c>
      <c r="C151" s="4">
        <v>2675845</v>
      </c>
      <c r="D151" s="4">
        <f t="shared" si="8"/>
        <v>306.02069990850867</v>
      </c>
      <c r="E151" s="4">
        <v>2733428</v>
      </c>
      <c r="F151" s="4">
        <f t="shared" si="9"/>
        <v>310.40517828753121</v>
      </c>
      <c r="G151" s="11">
        <f t="shared" ref="G151:G190" si="12">F151-D151</f>
        <v>4.3844783790225392</v>
      </c>
      <c r="H151" s="8">
        <f t="shared" ref="H151:H190" si="13">G151/D151</f>
        <v>1.4327391514147152E-2</v>
      </c>
    </row>
    <row r="152" spans="1:8" x14ac:dyDescent="0.3">
      <c r="A152">
        <v>2200</v>
      </c>
      <c r="B152" t="s">
        <v>83</v>
      </c>
      <c r="C152" s="4">
        <v>7250</v>
      </c>
      <c r="D152" s="4">
        <f t="shared" si="8"/>
        <v>0.8291399817017383</v>
      </c>
      <c r="E152" s="4">
        <v>7402</v>
      </c>
      <c r="F152" s="4">
        <f t="shared" si="9"/>
        <v>0.84056325232795825</v>
      </c>
      <c r="G152" s="11">
        <f t="shared" si="12"/>
        <v>1.142327062621995E-2</v>
      </c>
      <c r="H152" s="8">
        <f t="shared" si="13"/>
        <v>1.3777252186988586E-2</v>
      </c>
    </row>
    <row r="153" spans="1:8" x14ac:dyDescent="0.3">
      <c r="A153">
        <v>2300</v>
      </c>
      <c r="B153" t="s">
        <v>85</v>
      </c>
      <c r="C153" s="4">
        <v>249818</v>
      </c>
      <c r="D153" s="4">
        <f t="shared" si="8"/>
        <v>28.57021957913998</v>
      </c>
      <c r="E153" s="4">
        <v>255200</v>
      </c>
      <c r="F153" s="4">
        <f t="shared" si="9"/>
        <v>28.980240744946627</v>
      </c>
      <c r="G153" s="11">
        <f t="shared" si="12"/>
        <v>0.41002116580664705</v>
      </c>
      <c r="H153" s="8">
        <f t="shared" si="13"/>
        <v>1.4351348076653092E-2</v>
      </c>
    </row>
    <row r="154" spans="1:8" x14ac:dyDescent="0.3">
      <c r="A154">
        <v>2700</v>
      </c>
      <c r="B154" t="s">
        <v>93</v>
      </c>
      <c r="C154" s="4">
        <v>593000</v>
      </c>
      <c r="D154" s="4">
        <f t="shared" si="8"/>
        <v>67.817932296431835</v>
      </c>
      <c r="E154" s="4">
        <v>605998</v>
      </c>
      <c r="F154" s="4">
        <f t="shared" si="9"/>
        <v>68.816488757665226</v>
      </c>
      <c r="G154" s="11">
        <f t="shared" si="12"/>
        <v>0.9985564612333917</v>
      </c>
      <c r="H154" s="8">
        <f t="shared" si="13"/>
        <v>1.4724077060750046E-2</v>
      </c>
    </row>
    <row r="155" spans="1:8" x14ac:dyDescent="0.3">
      <c r="B155" s="1" t="s">
        <v>222</v>
      </c>
      <c r="C155" s="5">
        <v>12316191</v>
      </c>
      <c r="D155" s="5">
        <f t="shared" si="8"/>
        <v>1408.5305352241537</v>
      </c>
      <c r="E155" s="5">
        <v>12596459</v>
      </c>
      <c r="F155" s="5">
        <f t="shared" si="9"/>
        <v>1430.4404951169656</v>
      </c>
      <c r="G155" s="15">
        <f t="shared" si="12"/>
        <v>21.909959892811912</v>
      </c>
      <c r="H155" s="14">
        <f t="shared" si="13"/>
        <v>1.5555189855593126E-2</v>
      </c>
    </row>
    <row r="156" spans="1:8" x14ac:dyDescent="0.3">
      <c r="D156" s="4"/>
      <c r="F156" s="4"/>
      <c r="G156" s="11"/>
      <c r="H156" s="8"/>
    </row>
    <row r="157" spans="1:8" x14ac:dyDescent="0.3">
      <c r="A157" s="91" t="s">
        <v>359</v>
      </c>
      <c r="B157" s="91"/>
      <c r="C157" s="91"/>
      <c r="D157" s="91"/>
      <c r="E157" s="91"/>
      <c r="F157" s="91"/>
      <c r="G157" s="91"/>
      <c r="H157" s="91"/>
    </row>
    <row r="158" spans="1:8" x14ac:dyDescent="0.3">
      <c r="A158">
        <v>2100</v>
      </c>
      <c r="B158" t="s">
        <v>81</v>
      </c>
      <c r="C158" s="4">
        <v>484600</v>
      </c>
      <c r="D158" s="4">
        <f t="shared" si="8"/>
        <v>55.420860018298264</v>
      </c>
      <c r="E158" s="4">
        <v>422784</v>
      </c>
      <c r="F158" s="4">
        <f t="shared" si="9"/>
        <v>48.010901657960481</v>
      </c>
      <c r="G158" s="11">
        <f t="shared" si="12"/>
        <v>-7.4099583603377823</v>
      </c>
      <c r="H158" s="8">
        <f t="shared" si="13"/>
        <v>-0.13370341705075023</v>
      </c>
    </row>
    <row r="159" spans="1:8" x14ac:dyDescent="0.3">
      <c r="A159" s="1">
        <v>4000</v>
      </c>
      <c r="B159" s="1" t="s">
        <v>49</v>
      </c>
      <c r="C159" s="15">
        <f>C158</f>
        <v>484600</v>
      </c>
      <c r="D159" s="5">
        <f t="shared" si="8"/>
        <v>55.420860018298264</v>
      </c>
      <c r="E159" s="15">
        <f>E158</f>
        <v>422784</v>
      </c>
      <c r="F159" s="5">
        <f t="shared" si="9"/>
        <v>48.010901657960481</v>
      </c>
      <c r="G159" s="15">
        <f t="shared" si="12"/>
        <v>-7.4099583603377823</v>
      </c>
      <c r="H159" s="14">
        <f t="shared" si="13"/>
        <v>-0.13370341705075023</v>
      </c>
    </row>
    <row r="160" spans="1:8" x14ac:dyDescent="0.3">
      <c r="B160" s="1" t="s">
        <v>222</v>
      </c>
      <c r="C160" s="5">
        <v>537039</v>
      </c>
      <c r="D160" s="5">
        <f t="shared" si="8"/>
        <v>61.418000914913087</v>
      </c>
      <c r="E160" s="1">
        <v>537039</v>
      </c>
      <c r="F160" s="5">
        <f t="shared" si="9"/>
        <v>60.985578014989777</v>
      </c>
      <c r="G160" s="15">
        <f t="shared" si="12"/>
        <v>-0.43242289992330996</v>
      </c>
      <c r="H160" s="14">
        <f t="shared" si="13"/>
        <v>-7.0406540994777328E-3</v>
      </c>
    </row>
    <row r="161" spans="1:8" x14ac:dyDescent="0.3">
      <c r="D161" s="4"/>
      <c r="F161" s="4"/>
      <c r="G161" s="11"/>
      <c r="H161" s="8"/>
    </row>
    <row r="162" spans="1:8" x14ac:dyDescent="0.3">
      <c r="A162" s="91" t="s">
        <v>438</v>
      </c>
      <c r="B162" s="91"/>
      <c r="C162" s="91"/>
      <c r="D162" s="91"/>
      <c r="E162" s="91"/>
      <c r="F162" s="91"/>
      <c r="G162" s="91"/>
      <c r="H162" s="91"/>
    </row>
    <row r="163" spans="1:8" x14ac:dyDescent="0.3">
      <c r="A163">
        <v>100</v>
      </c>
      <c r="B163" t="s">
        <v>226</v>
      </c>
      <c r="C163" s="4">
        <v>1601887</v>
      </c>
      <c r="D163" s="4">
        <f t="shared" si="8"/>
        <v>183.19842177493138</v>
      </c>
      <c r="E163" s="4">
        <v>0</v>
      </c>
      <c r="F163" s="4">
        <f t="shared" si="9"/>
        <v>0</v>
      </c>
      <c r="G163" s="11">
        <f t="shared" si="12"/>
        <v>-183.19842177493138</v>
      </c>
      <c r="H163" s="8">
        <f t="shared" si="13"/>
        <v>-1</v>
      </c>
    </row>
    <row r="164" spans="1:8" x14ac:dyDescent="0.3">
      <c r="A164" s="2">
        <v>200</v>
      </c>
      <c r="B164" s="2" t="s">
        <v>115</v>
      </c>
      <c r="C164" s="29">
        <v>918086</v>
      </c>
      <c r="D164" s="28">
        <f t="shared" si="8"/>
        <v>104.99611161939616</v>
      </c>
      <c r="E164" s="29">
        <f t="shared" ref="E164:E171" si="14">E163</f>
        <v>0</v>
      </c>
      <c r="F164" s="28">
        <f t="shared" si="9"/>
        <v>0</v>
      </c>
      <c r="G164" s="29">
        <f t="shared" si="12"/>
        <v>-104.99611161939616</v>
      </c>
      <c r="H164" s="30">
        <f t="shared" si="13"/>
        <v>-1</v>
      </c>
    </row>
    <row r="165" spans="1:8" x14ac:dyDescent="0.3">
      <c r="A165" s="2">
        <v>300</v>
      </c>
      <c r="B165" s="2" t="s">
        <v>332</v>
      </c>
      <c r="C165" s="29">
        <v>91498</v>
      </c>
      <c r="D165" s="28">
        <f t="shared" si="8"/>
        <v>10.464089661482159</v>
      </c>
      <c r="E165" s="29">
        <f t="shared" si="14"/>
        <v>0</v>
      </c>
      <c r="F165" s="28">
        <f t="shared" ref="F165" si="15">E165/$J$2</f>
        <v>0</v>
      </c>
      <c r="G165" s="29">
        <f t="shared" ref="G165" si="16">F165-D165</f>
        <v>-10.464089661482159</v>
      </c>
      <c r="H165" s="30">
        <f t="shared" ref="H165" si="17">G165/D165</f>
        <v>-1</v>
      </c>
    </row>
    <row r="166" spans="1:8" x14ac:dyDescent="0.3">
      <c r="A166" s="2">
        <v>440</v>
      </c>
      <c r="B166" s="2" t="s">
        <v>145</v>
      </c>
      <c r="C166" s="29">
        <v>53</v>
      </c>
      <c r="D166" s="28">
        <f t="shared" si="8"/>
        <v>6.0612991765782252E-3</v>
      </c>
      <c r="E166" s="29">
        <f t="shared" si="14"/>
        <v>0</v>
      </c>
      <c r="F166" s="28">
        <f t="shared" ref="F166" si="18">E166/$J$2</f>
        <v>0</v>
      </c>
      <c r="G166" s="29">
        <f t="shared" ref="G166" si="19">F166-D166</f>
        <v>-6.0612991765782252E-3</v>
      </c>
      <c r="H166" s="30">
        <f t="shared" ref="H166" si="20">G166/D166</f>
        <v>-1</v>
      </c>
    </row>
    <row r="167" spans="1:8" x14ac:dyDescent="0.3">
      <c r="A167" s="2">
        <v>2100</v>
      </c>
      <c r="B167" s="2" t="s">
        <v>81</v>
      </c>
      <c r="C167" s="29">
        <v>1665830</v>
      </c>
      <c r="D167" s="28">
        <f t="shared" si="8"/>
        <v>190.51120768526991</v>
      </c>
      <c r="E167" s="29">
        <f t="shared" si="14"/>
        <v>0</v>
      </c>
      <c r="F167" s="28">
        <f t="shared" ref="F167" si="21">E167/$J$2</f>
        <v>0</v>
      </c>
      <c r="G167" s="29">
        <f t="shared" ref="G167" si="22">F167-D167</f>
        <v>-190.51120768526991</v>
      </c>
      <c r="H167" s="30">
        <f t="shared" ref="H167" si="23">G167/D167</f>
        <v>-1</v>
      </c>
    </row>
    <row r="168" spans="1:8" x14ac:dyDescent="0.3">
      <c r="A168" s="2">
        <v>2200</v>
      </c>
      <c r="B168" s="2" t="s">
        <v>162</v>
      </c>
      <c r="C168" s="29">
        <v>1097568</v>
      </c>
      <c r="D168" s="28">
        <f t="shared" si="8"/>
        <v>125.5224153705398</v>
      </c>
      <c r="E168" s="29">
        <f t="shared" si="14"/>
        <v>0</v>
      </c>
      <c r="F168" s="28">
        <f t="shared" ref="F168" si="24">E168/$J$2</f>
        <v>0</v>
      </c>
      <c r="G168" s="29">
        <f t="shared" ref="G168" si="25">F168-D168</f>
        <v>-125.5224153705398</v>
      </c>
      <c r="H168" s="30">
        <f t="shared" ref="H168" si="26">G168/D168</f>
        <v>-1</v>
      </c>
    </row>
    <row r="169" spans="1:8" x14ac:dyDescent="0.3">
      <c r="A169" s="2">
        <v>2500</v>
      </c>
      <c r="B169" s="2" t="s">
        <v>89</v>
      </c>
      <c r="C169" s="29">
        <v>46919</v>
      </c>
      <c r="D169" s="28">
        <f t="shared" si="8"/>
        <v>5.3658508691674287</v>
      </c>
      <c r="E169" s="29">
        <f t="shared" si="14"/>
        <v>0</v>
      </c>
      <c r="F169" s="28">
        <f t="shared" ref="F169" si="27">E169/$J$2</f>
        <v>0</v>
      </c>
      <c r="G169" s="29">
        <f t="shared" ref="G169" si="28">F169-D169</f>
        <v>-5.3658508691674287</v>
      </c>
      <c r="H169" s="30">
        <f t="shared" ref="H169" si="29">G169/D169</f>
        <v>-1</v>
      </c>
    </row>
    <row r="170" spans="1:8" x14ac:dyDescent="0.3">
      <c r="A170" s="2">
        <v>2700</v>
      </c>
      <c r="B170" s="2" t="s">
        <v>93</v>
      </c>
      <c r="C170" s="29">
        <v>60955</v>
      </c>
      <c r="D170" s="28">
        <f t="shared" si="8"/>
        <v>6.9710658737419946</v>
      </c>
      <c r="E170" s="29">
        <f t="shared" si="14"/>
        <v>0</v>
      </c>
      <c r="F170" s="28">
        <f t="shared" ref="F170" si="30">E170/$J$2</f>
        <v>0</v>
      </c>
      <c r="G170" s="29">
        <f t="shared" ref="G170" si="31">F170-D170</f>
        <v>-6.9710658737419946</v>
      </c>
      <c r="H170" s="30">
        <f t="shared" ref="H170" si="32">G170/D170</f>
        <v>-1</v>
      </c>
    </row>
    <row r="171" spans="1:8" x14ac:dyDescent="0.3">
      <c r="A171" s="2">
        <v>3300</v>
      </c>
      <c r="B171" s="2" t="s">
        <v>440</v>
      </c>
      <c r="C171" s="29">
        <v>101328</v>
      </c>
      <c r="D171" s="28">
        <f t="shared" si="8"/>
        <v>11.588289112534309</v>
      </c>
      <c r="E171" s="29">
        <f t="shared" si="14"/>
        <v>0</v>
      </c>
      <c r="F171" s="28">
        <f t="shared" ref="F171" si="33">E171/$J$2</f>
        <v>0</v>
      </c>
      <c r="G171" s="29">
        <f t="shared" ref="G171" si="34">F171-D171</f>
        <v>-11.588289112534309</v>
      </c>
      <c r="H171" s="30">
        <f t="shared" ref="H171" si="35">G171/D171</f>
        <v>-1</v>
      </c>
    </row>
    <row r="172" spans="1:8" x14ac:dyDescent="0.3">
      <c r="B172" s="1" t="s">
        <v>222</v>
      </c>
      <c r="C172" s="15">
        <v>5584124</v>
      </c>
      <c r="D172" s="5">
        <f t="shared" si="8"/>
        <v>638.62351326623968</v>
      </c>
      <c r="E172" s="15">
        <f>E164</f>
        <v>0</v>
      </c>
      <c r="F172" s="5">
        <f t="shared" si="9"/>
        <v>0</v>
      </c>
      <c r="G172" s="15">
        <f t="shared" si="12"/>
        <v>-638.62351326623968</v>
      </c>
      <c r="H172" s="14">
        <f t="shared" si="13"/>
        <v>-1</v>
      </c>
    </row>
    <row r="173" spans="1:8" x14ac:dyDescent="0.3">
      <c r="D173" s="4"/>
      <c r="F173" s="4"/>
      <c r="G173" s="11"/>
      <c r="H173" s="8"/>
    </row>
    <row r="174" spans="1:8" x14ac:dyDescent="0.3">
      <c r="A174" s="91" t="s">
        <v>441</v>
      </c>
      <c r="B174" s="91"/>
      <c r="C174" s="91"/>
      <c r="D174" s="91"/>
      <c r="E174" s="91"/>
      <c r="F174" s="91"/>
      <c r="G174" s="91"/>
      <c r="H174" s="91"/>
    </row>
    <row r="175" spans="1:8" x14ac:dyDescent="0.3">
      <c r="A175">
        <v>2500</v>
      </c>
      <c r="B175" t="s">
        <v>89</v>
      </c>
      <c r="C175" s="4">
        <v>5000</v>
      </c>
      <c r="D175" s="4">
        <f t="shared" si="8"/>
        <v>0.57182067703568162</v>
      </c>
      <c r="E175" s="4">
        <v>0</v>
      </c>
      <c r="F175" s="4">
        <f t="shared" si="9"/>
        <v>0</v>
      </c>
      <c r="G175" s="11">
        <f t="shared" si="12"/>
        <v>-0.57182067703568162</v>
      </c>
      <c r="H175" s="8">
        <f t="shared" si="13"/>
        <v>-1</v>
      </c>
    </row>
    <row r="176" spans="1:8" x14ac:dyDescent="0.3">
      <c r="B176" s="1" t="s">
        <v>222</v>
      </c>
      <c r="C176" s="5">
        <v>109135</v>
      </c>
      <c r="D176" s="5">
        <f t="shared" si="8"/>
        <v>12.481129917657823</v>
      </c>
      <c r="E176" s="5">
        <v>104135</v>
      </c>
      <c r="F176" s="5">
        <f t="shared" si="9"/>
        <v>11.825459913695207</v>
      </c>
      <c r="G176" s="15">
        <f t="shared" si="12"/>
        <v>-0.65567000396261577</v>
      </c>
      <c r="H176" s="14">
        <f t="shared" si="13"/>
        <v>-5.2532904335447952E-2</v>
      </c>
    </row>
    <row r="177" spans="1:8" x14ac:dyDescent="0.3">
      <c r="D177" s="4"/>
      <c r="F177" s="4"/>
      <c r="G177" s="11"/>
      <c r="H177" s="8"/>
    </row>
    <row r="178" spans="1:8" x14ac:dyDescent="0.3">
      <c r="A178" s="91" t="s">
        <v>442</v>
      </c>
      <c r="B178" s="91"/>
      <c r="C178" s="91"/>
      <c r="D178" s="91"/>
      <c r="E178" s="91"/>
      <c r="F178" s="91"/>
      <c r="G178" s="91"/>
      <c r="H178" s="91"/>
    </row>
    <row r="179" spans="1:8" x14ac:dyDescent="0.3">
      <c r="A179">
        <v>2500</v>
      </c>
      <c r="B179" t="s">
        <v>89</v>
      </c>
      <c r="C179" s="4">
        <v>62000</v>
      </c>
      <c r="D179" s="4">
        <f t="shared" si="8"/>
        <v>7.0905763952424516</v>
      </c>
      <c r="E179" s="4">
        <v>0</v>
      </c>
      <c r="F179" s="4">
        <f t="shared" si="9"/>
        <v>0</v>
      </c>
      <c r="G179" s="11">
        <f t="shared" si="12"/>
        <v>-7.0905763952424516</v>
      </c>
      <c r="H179" s="8">
        <f t="shared" si="13"/>
        <v>-1</v>
      </c>
    </row>
    <row r="180" spans="1:8" x14ac:dyDescent="0.3">
      <c r="A180">
        <v>3100</v>
      </c>
      <c r="B180" t="s">
        <v>313</v>
      </c>
      <c r="C180" s="4">
        <v>3787925</v>
      </c>
      <c r="D180" s="4">
        <f t="shared" si="8"/>
        <v>433.20276761207685</v>
      </c>
      <c r="E180" s="4">
        <v>3620959</v>
      </c>
      <c r="F180" s="4">
        <f t="shared" si="9"/>
        <v>411.1922552804906</v>
      </c>
      <c r="G180" s="11">
        <f t="shared" si="12"/>
        <v>-22.010512331586256</v>
      </c>
      <c r="H180" s="8">
        <f t="shared" si="13"/>
        <v>-5.0808798967083617E-2</v>
      </c>
    </row>
    <row r="181" spans="1:8" x14ac:dyDescent="0.3">
      <c r="A181">
        <v>4300</v>
      </c>
      <c r="B181" t="s">
        <v>445</v>
      </c>
      <c r="C181" s="4">
        <v>30000</v>
      </c>
      <c r="D181" s="4">
        <f t="shared" si="8"/>
        <v>3.4309240622140895</v>
      </c>
      <c r="E181" s="4">
        <v>0</v>
      </c>
      <c r="F181" s="4">
        <f t="shared" si="9"/>
        <v>0</v>
      </c>
      <c r="G181" s="11">
        <f t="shared" si="12"/>
        <v>-3.4309240622140895</v>
      </c>
      <c r="H181" s="8">
        <f t="shared" si="13"/>
        <v>-1</v>
      </c>
    </row>
    <row r="182" spans="1:8" x14ac:dyDescent="0.3">
      <c r="A182">
        <v>4700</v>
      </c>
      <c r="B182" t="s">
        <v>446</v>
      </c>
      <c r="C182" s="4">
        <v>200000</v>
      </c>
      <c r="D182" s="4">
        <f t="shared" si="8"/>
        <v>22.872827081427264</v>
      </c>
      <c r="E182" s="4">
        <v>0</v>
      </c>
      <c r="F182" s="4">
        <f t="shared" si="9"/>
        <v>0</v>
      </c>
      <c r="G182" s="11">
        <f t="shared" si="12"/>
        <v>-22.872827081427264</v>
      </c>
      <c r="H182" s="8">
        <f t="shared" si="13"/>
        <v>-1</v>
      </c>
    </row>
    <row r="183" spans="1:8" x14ac:dyDescent="0.3">
      <c r="A183" s="1"/>
      <c r="B183" s="1" t="s">
        <v>222</v>
      </c>
      <c r="C183" s="15">
        <v>4239447</v>
      </c>
      <c r="D183" s="5">
        <f t="shared" si="8"/>
        <v>484.84069075937788</v>
      </c>
      <c r="E183" s="15">
        <v>3670772</v>
      </c>
      <c r="F183" s="5">
        <f t="shared" si="9"/>
        <v>416.84896661367247</v>
      </c>
      <c r="G183" s="15">
        <f t="shared" si="12"/>
        <v>-67.991724145705405</v>
      </c>
      <c r="H183" s="14">
        <f t="shared" si="13"/>
        <v>-0.14023518537442456</v>
      </c>
    </row>
    <row r="184" spans="1:8" x14ac:dyDescent="0.3">
      <c r="B184" s="1"/>
      <c r="D184" s="4"/>
      <c r="F184" s="4"/>
      <c r="G184" s="11"/>
      <c r="H184" s="8"/>
    </row>
    <row r="185" spans="1:8" x14ac:dyDescent="0.3">
      <c r="A185" s="91" t="s">
        <v>447</v>
      </c>
      <c r="B185" s="91"/>
      <c r="C185" s="91"/>
      <c r="D185" s="91"/>
      <c r="E185" s="91"/>
      <c r="F185" s="91"/>
      <c r="G185" s="91"/>
      <c r="H185" s="91"/>
    </row>
    <row r="186" spans="1:8" x14ac:dyDescent="0.3">
      <c r="A186">
        <v>600</v>
      </c>
      <c r="B186" t="s">
        <v>155</v>
      </c>
      <c r="C186" s="4">
        <v>157300</v>
      </c>
      <c r="D186" s="4">
        <f t="shared" si="8"/>
        <v>17.989478499542543</v>
      </c>
      <c r="E186" s="4">
        <v>192325</v>
      </c>
      <c r="F186" s="4">
        <f t="shared" si="9"/>
        <v>21.840222575516695</v>
      </c>
      <c r="G186" s="11">
        <f t="shared" si="12"/>
        <v>3.850744075974152</v>
      </c>
      <c r="H186" s="8">
        <f t="shared" si="13"/>
        <v>0.21405534774518745</v>
      </c>
    </row>
    <row r="187" spans="1:8" x14ac:dyDescent="0.3">
      <c r="B187" s="1" t="s">
        <v>222</v>
      </c>
      <c r="C187" s="5">
        <v>158164</v>
      </c>
      <c r="D187" s="5">
        <f t="shared" si="8"/>
        <v>18.088289112534309</v>
      </c>
      <c r="E187" s="1">
        <v>193189</v>
      </c>
      <c r="F187" s="5">
        <f t="shared" si="9"/>
        <v>21.938337497161026</v>
      </c>
      <c r="G187" s="15">
        <f t="shared" si="12"/>
        <v>3.8500483846267173</v>
      </c>
      <c r="H187" s="14">
        <f t="shared" si="13"/>
        <v>0.21284757008659377</v>
      </c>
    </row>
    <row r="188" spans="1:8" x14ac:dyDescent="0.3">
      <c r="D188" s="4"/>
      <c r="F188" s="4"/>
      <c r="G188" s="11"/>
      <c r="H188" s="8"/>
    </row>
    <row r="189" spans="1:8" x14ac:dyDescent="0.3">
      <c r="A189" s="91" t="s">
        <v>448</v>
      </c>
      <c r="B189" s="91"/>
      <c r="C189" s="91"/>
      <c r="D189" s="91"/>
      <c r="E189" s="91"/>
      <c r="F189" s="91"/>
      <c r="G189" s="91"/>
      <c r="H189" s="91"/>
    </row>
    <row r="190" spans="1:8" x14ac:dyDescent="0.3">
      <c r="A190" s="72">
        <v>100</v>
      </c>
      <c r="B190" s="4" t="s">
        <v>226</v>
      </c>
      <c r="C190" s="4">
        <v>2575355</v>
      </c>
      <c r="D190" s="4">
        <f>C190/$J$1</f>
        <v>294.52824794144556</v>
      </c>
      <c r="E190" s="4">
        <v>1800000</v>
      </c>
      <c r="F190" s="4">
        <f t="shared" si="9"/>
        <v>204.40608675902794</v>
      </c>
      <c r="G190" s="4">
        <f t="shared" si="12"/>
        <v>-90.122161182417614</v>
      </c>
      <c r="H190" s="4">
        <f t="shared" si="13"/>
        <v>-0.30598817536963241</v>
      </c>
    </row>
    <row r="191" spans="1:8" x14ac:dyDescent="0.3">
      <c r="A191" s="72"/>
      <c r="B191" s="5" t="s">
        <v>57</v>
      </c>
      <c r="C191" s="5">
        <v>2575355</v>
      </c>
      <c r="D191" s="5">
        <f t="shared" ref="D191:D221" si="36">C191/$J$1</f>
        <v>294.52824794144556</v>
      </c>
      <c r="E191" s="5">
        <v>1800000</v>
      </c>
      <c r="F191" s="5">
        <f t="shared" ref="F191:F220" si="37">E191/$J$2</f>
        <v>204.40608675902794</v>
      </c>
      <c r="G191" s="5">
        <f t="shared" ref="G191:G220" si="38">F191-D191</f>
        <v>-90.122161182417614</v>
      </c>
      <c r="H191" s="5">
        <f t="shared" ref="H191:H220" si="39">G191/D191</f>
        <v>-0.30598817536963241</v>
      </c>
    </row>
    <row r="192" spans="1:8" x14ac:dyDescent="0.3">
      <c r="A192" s="74"/>
      <c r="D192" s="4"/>
      <c r="F192" s="4"/>
      <c r="G192" s="11"/>
      <c r="H192" s="8"/>
    </row>
    <row r="193" spans="1:8" x14ac:dyDescent="0.3">
      <c r="A193" s="93" t="s">
        <v>349</v>
      </c>
      <c r="B193" s="93"/>
      <c r="C193" s="93"/>
      <c r="D193" s="93"/>
      <c r="E193" s="93"/>
      <c r="F193" s="93"/>
      <c r="G193" s="93"/>
      <c r="H193" s="93"/>
    </row>
    <row r="194" spans="1:8" x14ac:dyDescent="0.3">
      <c r="A194" s="74">
        <v>100</v>
      </c>
      <c r="B194" t="s">
        <v>226</v>
      </c>
      <c r="C194" s="4">
        <v>1509056</v>
      </c>
      <c r="D194" s="4">
        <f t="shared" si="36"/>
        <v>172.58188472095151</v>
      </c>
      <c r="E194" s="4">
        <v>0</v>
      </c>
      <c r="F194" s="4">
        <f t="shared" si="37"/>
        <v>0</v>
      </c>
      <c r="G194" s="11">
        <f t="shared" si="38"/>
        <v>-172.58188472095151</v>
      </c>
      <c r="H194" s="8">
        <f t="shared" si="39"/>
        <v>-1</v>
      </c>
    </row>
    <row r="195" spans="1:8" x14ac:dyDescent="0.3">
      <c r="A195" s="74">
        <v>300</v>
      </c>
      <c r="B195" t="s">
        <v>332</v>
      </c>
      <c r="C195" s="4">
        <v>137334</v>
      </c>
      <c r="D195" s="4">
        <f t="shared" si="36"/>
        <v>15.70608417200366</v>
      </c>
      <c r="E195" s="4">
        <v>0</v>
      </c>
      <c r="F195" s="4">
        <f t="shared" si="37"/>
        <v>0</v>
      </c>
      <c r="G195" s="11">
        <f t="shared" si="38"/>
        <v>-15.70608417200366</v>
      </c>
      <c r="H195" s="8">
        <f t="shared" si="39"/>
        <v>-1</v>
      </c>
    </row>
    <row r="196" spans="1:8" x14ac:dyDescent="0.3">
      <c r="A196" s="74">
        <v>2100</v>
      </c>
      <c r="B196" t="s">
        <v>81</v>
      </c>
      <c r="C196" s="4">
        <v>346900</v>
      </c>
      <c r="D196" s="4">
        <f t="shared" si="36"/>
        <v>39.67291857273559</v>
      </c>
      <c r="E196" s="4">
        <v>0</v>
      </c>
      <c r="F196" s="4">
        <f t="shared" si="37"/>
        <v>0</v>
      </c>
      <c r="G196" s="11">
        <f t="shared" si="38"/>
        <v>-39.67291857273559</v>
      </c>
      <c r="H196" s="8">
        <f t="shared" si="39"/>
        <v>-1</v>
      </c>
    </row>
    <row r="197" spans="1:8" x14ac:dyDescent="0.3">
      <c r="A197" s="74">
        <v>2200</v>
      </c>
      <c r="B197" t="s">
        <v>83</v>
      </c>
      <c r="C197" s="4">
        <v>104517</v>
      </c>
      <c r="D197" s="4">
        <f t="shared" si="36"/>
        <v>11.952996340347667</v>
      </c>
      <c r="E197" s="4">
        <v>0</v>
      </c>
      <c r="F197" s="4">
        <f t="shared" si="37"/>
        <v>0</v>
      </c>
      <c r="G197" s="11">
        <f t="shared" si="38"/>
        <v>-11.952996340347667</v>
      </c>
      <c r="H197" s="8">
        <f t="shared" si="39"/>
        <v>-1</v>
      </c>
    </row>
    <row r="198" spans="1:8" x14ac:dyDescent="0.3">
      <c r="A198" s="74">
        <v>2700</v>
      </c>
      <c r="B198" t="s">
        <v>93</v>
      </c>
      <c r="C198" s="4">
        <v>29973</v>
      </c>
      <c r="D198" s="4">
        <f t="shared" si="36"/>
        <v>3.4278362305580972</v>
      </c>
      <c r="E198" s="4">
        <v>0</v>
      </c>
      <c r="F198" s="4">
        <f t="shared" si="37"/>
        <v>0</v>
      </c>
      <c r="G198" s="11">
        <f t="shared" si="38"/>
        <v>-3.4278362305580972</v>
      </c>
      <c r="H198" s="8">
        <f t="shared" si="39"/>
        <v>-1</v>
      </c>
    </row>
    <row r="199" spans="1:8" x14ac:dyDescent="0.3">
      <c r="A199" s="74"/>
      <c r="B199" s="1" t="s">
        <v>222</v>
      </c>
      <c r="C199" s="15">
        <f>SUM(C194:C198)</f>
        <v>2127780</v>
      </c>
      <c r="D199" s="5">
        <f t="shared" si="36"/>
        <v>243.34172003659651</v>
      </c>
      <c r="E199" s="15">
        <f>SUM(E194:E198)</f>
        <v>0</v>
      </c>
      <c r="F199" s="5">
        <f t="shared" si="37"/>
        <v>0</v>
      </c>
      <c r="G199" s="15">
        <f t="shared" si="38"/>
        <v>-243.34172003659651</v>
      </c>
      <c r="H199" s="14">
        <f t="shared" si="39"/>
        <v>-1</v>
      </c>
    </row>
    <row r="200" spans="1:8" x14ac:dyDescent="0.3">
      <c r="A200" s="74"/>
      <c r="D200" s="4"/>
      <c r="F200" s="4"/>
      <c r="G200" s="11"/>
      <c r="H200" s="8"/>
    </row>
    <row r="201" spans="1:8" x14ac:dyDescent="0.3">
      <c r="A201" s="93" t="s">
        <v>450</v>
      </c>
      <c r="B201" s="93"/>
      <c r="C201" s="93"/>
      <c r="D201" s="93"/>
      <c r="E201" s="93"/>
      <c r="F201" s="93"/>
      <c r="G201" s="93"/>
      <c r="H201" s="93"/>
    </row>
    <row r="202" spans="1:8" x14ac:dyDescent="0.3">
      <c r="A202" s="74">
        <v>4300</v>
      </c>
      <c r="B202" t="s">
        <v>451</v>
      </c>
      <c r="C202" s="4">
        <v>100000</v>
      </c>
      <c r="D202" s="4">
        <f t="shared" si="36"/>
        <v>11.436413540713632</v>
      </c>
      <c r="E202" s="4">
        <v>750000</v>
      </c>
      <c r="F202" s="4">
        <f t="shared" si="37"/>
        <v>85.169202816261645</v>
      </c>
      <c r="G202" s="11">
        <f t="shared" si="38"/>
        <v>73.732789275548015</v>
      </c>
      <c r="H202" s="8">
        <f t="shared" si="39"/>
        <v>6.4471950942539182</v>
      </c>
    </row>
    <row r="203" spans="1:8" x14ac:dyDescent="0.3">
      <c r="A203" s="74">
        <v>4500</v>
      </c>
      <c r="B203" t="s">
        <v>452</v>
      </c>
      <c r="C203" s="4">
        <v>0</v>
      </c>
      <c r="D203" s="4">
        <f t="shared" si="36"/>
        <v>0</v>
      </c>
      <c r="E203" s="4">
        <v>7045000</v>
      </c>
      <c r="F203" s="4">
        <f t="shared" si="37"/>
        <v>800.02271178741762</v>
      </c>
      <c r="G203" s="11">
        <f t="shared" si="38"/>
        <v>800.02271178741762</v>
      </c>
      <c r="H203" s="8" t="e">
        <f t="shared" si="39"/>
        <v>#DIV/0!</v>
      </c>
    </row>
    <row r="204" spans="1:8" x14ac:dyDescent="0.3">
      <c r="A204" s="74">
        <v>4600</v>
      </c>
      <c r="B204" t="s">
        <v>302</v>
      </c>
      <c r="C204" s="4">
        <v>1483995</v>
      </c>
      <c r="D204" s="4">
        <f t="shared" si="36"/>
        <v>169.71580512351326</v>
      </c>
      <c r="E204" s="4">
        <v>525000</v>
      </c>
      <c r="F204" s="4">
        <f t="shared" si="37"/>
        <v>59.618441971383149</v>
      </c>
      <c r="G204" s="11">
        <f t="shared" si="38"/>
        <v>-110.09736315213011</v>
      </c>
      <c r="H204" s="8">
        <f t="shared" si="39"/>
        <v>-0.6487160289638616</v>
      </c>
    </row>
    <row r="205" spans="1:8" x14ac:dyDescent="0.3">
      <c r="A205" s="74"/>
      <c r="B205" s="5" t="s">
        <v>222</v>
      </c>
      <c r="C205" s="15">
        <v>2484820</v>
      </c>
      <c r="D205" s="5">
        <f t="shared" si="36"/>
        <v>284.17429094236047</v>
      </c>
      <c r="E205" s="5">
        <v>18900825</v>
      </c>
      <c r="F205" s="5">
        <f t="shared" si="37"/>
        <v>2146.3575970928914</v>
      </c>
      <c r="G205" s="15">
        <f t="shared" si="38"/>
        <v>1862.1833061505308</v>
      </c>
      <c r="H205" s="14">
        <f t="shared" si="39"/>
        <v>6.5529619163481625</v>
      </c>
    </row>
    <row r="206" spans="1:8" x14ac:dyDescent="0.3">
      <c r="A206" s="74"/>
      <c r="D206" s="4"/>
      <c r="F206" s="4"/>
      <c r="G206" s="11"/>
      <c r="H206" s="8"/>
    </row>
    <row r="207" spans="1:8" x14ac:dyDescent="0.3">
      <c r="A207" s="93" t="s">
        <v>255</v>
      </c>
      <c r="B207" s="93"/>
      <c r="C207" s="93"/>
      <c r="D207" s="93"/>
      <c r="E207" s="93"/>
      <c r="F207" s="93"/>
      <c r="G207" s="93"/>
      <c r="H207" s="93"/>
    </row>
    <row r="208" spans="1:8" x14ac:dyDescent="0.3">
      <c r="A208" s="74">
        <v>4300</v>
      </c>
      <c r="B208" t="s">
        <v>451</v>
      </c>
      <c r="C208" s="4">
        <v>25000</v>
      </c>
      <c r="D208" s="4">
        <f t="shared" si="36"/>
        <v>2.859103385178408</v>
      </c>
      <c r="E208" s="4">
        <v>25000</v>
      </c>
      <c r="F208" s="4">
        <f t="shared" si="37"/>
        <v>2.8389734272087215</v>
      </c>
      <c r="G208" s="11">
        <f t="shared" si="38"/>
        <v>-2.0129957969686529E-2</v>
      </c>
      <c r="H208" s="8">
        <f t="shared" si="39"/>
        <v>-7.0406540994775602E-3</v>
      </c>
    </row>
    <row r="209" spans="1:8" x14ac:dyDescent="0.3">
      <c r="A209" s="74">
        <v>4600</v>
      </c>
      <c r="B209" t="s">
        <v>302</v>
      </c>
      <c r="C209" s="4">
        <v>750000</v>
      </c>
      <c r="D209" s="4">
        <f t="shared" si="36"/>
        <v>85.773101555352241</v>
      </c>
      <c r="E209" s="4">
        <v>250000</v>
      </c>
      <c r="F209" s="4">
        <f t="shared" si="37"/>
        <v>28.389734272087214</v>
      </c>
      <c r="G209" s="11">
        <f t="shared" si="38"/>
        <v>-57.383367283265031</v>
      </c>
      <c r="H209" s="8">
        <f t="shared" si="39"/>
        <v>-0.66901355136649254</v>
      </c>
    </row>
    <row r="210" spans="1:8" x14ac:dyDescent="0.3">
      <c r="A210" s="74">
        <v>4700</v>
      </c>
      <c r="B210" t="s">
        <v>215</v>
      </c>
      <c r="C210" s="4">
        <v>340000</v>
      </c>
      <c r="D210" s="4">
        <f t="shared" si="36"/>
        <v>38.88380603842635</v>
      </c>
      <c r="E210" s="4">
        <v>400000</v>
      </c>
      <c r="F210" s="4">
        <f t="shared" si="37"/>
        <v>45.423574835339544</v>
      </c>
      <c r="G210" s="11">
        <f t="shared" si="38"/>
        <v>6.5397687969131937</v>
      </c>
      <c r="H210" s="8">
        <f t="shared" si="39"/>
        <v>0.16818746576532048</v>
      </c>
    </row>
    <row r="211" spans="1:8" x14ac:dyDescent="0.3">
      <c r="A211" s="4"/>
      <c r="B211" s="1" t="s">
        <v>222</v>
      </c>
      <c r="C211" s="5">
        <v>2866941</v>
      </c>
      <c r="D211" s="5">
        <f t="shared" si="36"/>
        <v>327.87522872827083</v>
      </c>
      <c r="E211" s="5">
        <v>2549941</v>
      </c>
      <c r="F211" s="5">
        <f t="shared" si="37"/>
        <v>289.56858959800138</v>
      </c>
      <c r="G211" s="15">
        <f t="shared" si="38"/>
        <v>-38.306639130269446</v>
      </c>
      <c r="H211" s="14">
        <f t="shared" si="39"/>
        <v>-0.11683297722383405</v>
      </c>
    </row>
    <row r="212" spans="1:8" x14ac:dyDescent="0.3">
      <c r="A212" s="74"/>
      <c r="D212" s="4"/>
      <c r="F212" s="4"/>
      <c r="G212" s="11"/>
      <c r="H212" s="8"/>
    </row>
    <row r="213" spans="1:8" x14ac:dyDescent="0.3">
      <c r="A213" s="93" t="s">
        <v>453</v>
      </c>
      <c r="B213" s="93"/>
      <c r="C213" s="93"/>
      <c r="D213" s="93"/>
      <c r="E213" s="93"/>
      <c r="F213" s="93"/>
      <c r="G213" s="93"/>
      <c r="H213" s="93"/>
    </row>
    <row r="214" spans="1:8" x14ac:dyDescent="0.3">
      <c r="A214" s="74">
        <v>4500</v>
      </c>
      <c r="B214" t="s">
        <v>273</v>
      </c>
      <c r="C214" s="4">
        <v>0</v>
      </c>
      <c r="D214" s="4">
        <f t="shared" si="36"/>
        <v>0</v>
      </c>
      <c r="E214" s="4">
        <v>150000</v>
      </c>
      <c r="F214" s="4">
        <f t="shared" si="37"/>
        <v>17.033840563252326</v>
      </c>
      <c r="G214" s="11">
        <f t="shared" si="38"/>
        <v>17.033840563252326</v>
      </c>
      <c r="H214" s="8" t="e">
        <f t="shared" si="39"/>
        <v>#DIV/0!</v>
      </c>
    </row>
    <row r="215" spans="1:8" x14ac:dyDescent="0.3">
      <c r="A215" s="75"/>
      <c r="B215" s="1" t="s">
        <v>222</v>
      </c>
      <c r="C215" s="5">
        <v>173495</v>
      </c>
      <c r="D215" s="5">
        <f t="shared" si="36"/>
        <v>19.841605672461117</v>
      </c>
      <c r="E215" s="5">
        <v>183095</v>
      </c>
      <c r="F215" s="5">
        <f t="shared" si="37"/>
        <v>20.792073586191233</v>
      </c>
      <c r="G215" s="15">
        <f t="shared" si="38"/>
        <v>0.9504679137301153</v>
      </c>
      <c r="H215" s="14">
        <f t="shared" si="39"/>
        <v>4.7902772054849579E-2</v>
      </c>
    </row>
    <row r="216" spans="1:8" x14ac:dyDescent="0.3">
      <c r="A216" s="74"/>
      <c r="D216" s="4"/>
      <c r="F216" s="4"/>
      <c r="G216" s="11"/>
      <c r="H216" s="8"/>
    </row>
    <row r="217" spans="1:8" x14ac:dyDescent="0.3">
      <c r="A217" s="93" t="s">
        <v>454</v>
      </c>
      <c r="B217" s="93"/>
      <c r="C217" s="93"/>
      <c r="D217" s="93"/>
      <c r="E217" s="93"/>
      <c r="F217" s="93"/>
      <c r="G217" s="93"/>
      <c r="H217" s="93"/>
    </row>
    <row r="218" spans="1:8" x14ac:dyDescent="0.3">
      <c r="A218" s="74">
        <v>4500</v>
      </c>
      <c r="B218" t="s">
        <v>273</v>
      </c>
      <c r="C218" s="4">
        <v>0</v>
      </c>
      <c r="D218" s="4">
        <f t="shared" si="36"/>
        <v>0</v>
      </c>
      <c r="E218" s="4">
        <v>40000</v>
      </c>
      <c r="F218" s="4">
        <f t="shared" si="37"/>
        <v>4.5423574835339542</v>
      </c>
      <c r="G218" s="11">
        <f t="shared" si="38"/>
        <v>4.5423574835339542</v>
      </c>
      <c r="H218" s="8" t="e">
        <f t="shared" si="39"/>
        <v>#DIV/0!</v>
      </c>
    </row>
    <row r="219" spans="1:8" x14ac:dyDescent="0.3">
      <c r="A219">
        <v>4500</v>
      </c>
      <c r="B219" t="s">
        <v>455</v>
      </c>
      <c r="C219" s="4">
        <v>0</v>
      </c>
      <c r="D219" s="4">
        <f t="shared" si="36"/>
        <v>0</v>
      </c>
      <c r="E219" s="4">
        <v>960000</v>
      </c>
      <c r="F219" s="4">
        <f t="shared" si="37"/>
        <v>109.01657960481489</v>
      </c>
      <c r="G219" s="11">
        <f t="shared" si="38"/>
        <v>109.01657960481489</v>
      </c>
      <c r="H219" s="8" t="e">
        <f t="shared" si="39"/>
        <v>#DIV/0!</v>
      </c>
    </row>
    <row r="220" spans="1:8" x14ac:dyDescent="0.3">
      <c r="A220" s="74">
        <v>4600</v>
      </c>
      <c r="B220" t="s">
        <v>302</v>
      </c>
      <c r="C220" s="4">
        <v>0</v>
      </c>
      <c r="D220" s="4">
        <f t="shared" si="36"/>
        <v>0</v>
      </c>
      <c r="E220" s="4">
        <v>250000</v>
      </c>
      <c r="F220" s="4">
        <f t="shared" si="37"/>
        <v>28.389734272087214</v>
      </c>
      <c r="G220" s="11">
        <f t="shared" si="38"/>
        <v>28.389734272087214</v>
      </c>
      <c r="H220" s="8" t="e">
        <f t="shared" si="39"/>
        <v>#DIV/0!</v>
      </c>
    </row>
    <row r="221" spans="1:8" x14ac:dyDescent="0.3">
      <c r="B221" s="1" t="s">
        <v>222</v>
      </c>
      <c r="C221" s="5">
        <v>1151649</v>
      </c>
      <c r="D221" s="5">
        <f t="shared" si="36"/>
        <v>131.70734217749313</v>
      </c>
      <c r="E221" s="5">
        <v>1578549</v>
      </c>
      <c r="F221" s="5">
        <f t="shared" ref="F221" si="40">E221/$J$2</f>
        <v>179.258346581876</v>
      </c>
      <c r="G221" s="15">
        <f t="shared" ref="G221" si="41">F221-D221</f>
        <v>47.551004404382866</v>
      </c>
      <c r="H221" s="14">
        <f t="shared" ref="H221" si="42">G221/D221</f>
        <v>0.36103533499523188</v>
      </c>
    </row>
    <row r="222" spans="1:8" x14ac:dyDescent="0.3">
      <c r="D222" s="4"/>
      <c r="F222" s="4"/>
      <c r="G222" s="11"/>
      <c r="H222" s="8"/>
    </row>
    <row r="223" spans="1:8" x14ac:dyDescent="0.3">
      <c r="A223" s="91"/>
      <c r="B223" s="91"/>
      <c r="C223" s="91"/>
      <c r="D223" s="91"/>
      <c r="E223" s="91"/>
      <c r="F223" s="91"/>
      <c r="G223" s="91"/>
      <c r="H223" s="91"/>
    </row>
    <row r="224" spans="1:8" x14ac:dyDescent="0.3">
      <c r="D224" s="4"/>
      <c r="F224" s="4"/>
      <c r="G224" s="11"/>
      <c r="H224" s="8"/>
    </row>
    <row r="225" spans="4:8" x14ac:dyDescent="0.3">
      <c r="D225" s="4"/>
      <c r="F225" s="4"/>
      <c r="G225" s="11"/>
      <c r="H225" s="8"/>
    </row>
    <row r="226" spans="4:8" x14ac:dyDescent="0.3">
      <c r="D226" s="4"/>
      <c r="F226" s="4"/>
      <c r="G226" s="11"/>
      <c r="H226" s="8"/>
    </row>
    <row r="227" spans="4:8" x14ac:dyDescent="0.3">
      <c r="D227" s="4"/>
      <c r="F227" s="4"/>
      <c r="G227" s="11"/>
      <c r="H227" s="8"/>
    </row>
    <row r="228" spans="4:8" x14ac:dyDescent="0.3">
      <c r="D228" s="4"/>
      <c r="F228" s="4"/>
      <c r="G228" s="11"/>
      <c r="H228" s="8"/>
    </row>
    <row r="229" spans="4:8" x14ac:dyDescent="0.3">
      <c r="D229" s="4"/>
      <c r="F229" s="4"/>
      <c r="G229" s="11"/>
      <c r="H229" s="8"/>
    </row>
    <row r="230" spans="4:8" x14ac:dyDescent="0.3">
      <c r="D230" s="4"/>
      <c r="F230" s="4"/>
      <c r="G230" s="11"/>
      <c r="H230" s="8"/>
    </row>
    <row r="231" spans="4:8" x14ac:dyDescent="0.3">
      <c r="D231" s="4"/>
      <c r="F231" s="4"/>
      <c r="G231" s="11"/>
      <c r="H231" s="8"/>
    </row>
    <row r="232" spans="4:8" x14ac:dyDescent="0.3">
      <c r="D232" s="4"/>
      <c r="F232" s="4"/>
      <c r="G232" s="11"/>
      <c r="H232" s="8"/>
    </row>
    <row r="233" spans="4:8" x14ac:dyDescent="0.3">
      <c r="D233" s="4"/>
      <c r="F233" s="4"/>
      <c r="G233" s="11"/>
      <c r="H233" s="8"/>
    </row>
    <row r="234" spans="4:8" x14ac:dyDescent="0.3">
      <c r="D234" s="4"/>
      <c r="F234" s="4"/>
      <c r="G234" s="11"/>
      <c r="H234" s="8"/>
    </row>
    <row r="235" spans="4:8" x14ac:dyDescent="0.3">
      <c r="D235" s="4"/>
      <c r="F235" s="4"/>
      <c r="G235" s="11"/>
      <c r="H235" s="8"/>
    </row>
    <row r="236" spans="4:8" x14ac:dyDescent="0.3">
      <c r="D236" s="4"/>
      <c r="F236" s="4"/>
      <c r="G236" s="11"/>
      <c r="H236" s="8"/>
    </row>
    <row r="237" spans="4:8" x14ac:dyDescent="0.3">
      <c r="D237" s="4"/>
      <c r="F237" s="4"/>
      <c r="G237" s="11"/>
      <c r="H237" s="8"/>
    </row>
    <row r="238" spans="4:8" x14ac:dyDescent="0.3">
      <c r="F238" s="4"/>
      <c r="G238" s="11"/>
      <c r="H238" s="8"/>
    </row>
  </sheetData>
  <mergeCells count="13">
    <mergeCell ref="A149:H149"/>
    <mergeCell ref="A157:H157"/>
    <mergeCell ref="A162:H162"/>
    <mergeCell ref="A174:H174"/>
    <mergeCell ref="A178:H178"/>
    <mergeCell ref="A213:H213"/>
    <mergeCell ref="A217:H217"/>
    <mergeCell ref="A223:H223"/>
    <mergeCell ref="A185:H185"/>
    <mergeCell ref="A189:H189"/>
    <mergeCell ref="A193:H193"/>
    <mergeCell ref="A201:H201"/>
    <mergeCell ref="A207:H207"/>
  </mergeCells>
  <pageMargins left="0.7" right="0.7" top="0.75" bottom="0.75" header="0.3" footer="0.3"/>
  <pageSetup orientation="portrait" horizont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E268-0DA8-44DB-ABDE-04B2321CB809}">
  <sheetPr>
    <tabColor theme="9" tint="0.59999389629810485"/>
  </sheetPr>
  <dimension ref="A1:L96"/>
  <sheetViews>
    <sheetView topLeftCell="A71" workbookViewId="0">
      <selection activeCell="H96" sqref="H96"/>
    </sheetView>
  </sheetViews>
  <sheetFormatPr defaultRowHeight="14.4" x14ac:dyDescent="0.3"/>
  <cols>
    <col min="2" max="2" width="33.77734375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44140625" bestFit="1" customWidth="1"/>
    <col min="12" max="12" width="11.109375" bestFit="1" customWidth="1"/>
  </cols>
  <sheetData>
    <row r="1" spans="1:12" x14ac:dyDescent="0.3">
      <c r="A1" s="1">
        <v>1000</v>
      </c>
      <c r="B1" s="61" t="s">
        <v>41</v>
      </c>
      <c r="C1" s="12" t="s">
        <v>24</v>
      </c>
      <c r="D1" s="12" t="s">
        <v>426</v>
      </c>
      <c r="E1" s="12" t="s">
        <v>25</v>
      </c>
      <c r="F1" s="12" t="s">
        <v>427</v>
      </c>
      <c r="G1" s="3" t="s">
        <v>26</v>
      </c>
      <c r="H1" s="1" t="s">
        <v>27</v>
      </c>
      <c r="J1">
        <v>915.6</v>
      </c>
      <c r="K1" t="s">
        <v>456</v>
      </c>
      <c r="L1" s="4">
        <v>10970</v>
      </c>
    </row>
    <row r="2" spans="1:12" x14ac:dyDescent="0.3">
      <c r="A2">
        <v>1110</v>
      </c>
      <c r="B2" t="s">
        <v>23</v>
      </c>
      <c r="C2" s="4">
        <v>1705248</v>
      </c>
      <c r="D2" s="4">
        <f>C2/J1</f>
        <v>1862.437745740498</v>
      </c>
      <c r="E2" s="4">
        <v>1788838</v>
      </c>
      <c r="F2" s="4">
        <f>E2/$J$2</f>
        <v>1986.2735953808572</v>
      </c>
      <c r="G2" s="11">
        <f>F2-D2</f>
        <v>123.83584964035913</v>
      </c>
      <c r="H2" s="8">
        <f>G2/D2</f>
        <v>6.6491269264478139E-2</v>
      </c>
      <c r="J2">
        <v>900.6</v>
      </c>
    </row>
    <row r="3" spans="1:12" x14ac:dyDescent="0.3">
      <c r="A3">
        <v>1120</v>
      </c>
      <c r="B3" t="s">
        <v>28</v>
      </c>
      <c r="C3" s="4">
        <v>458715</v>
      </c>
      <c r="D3" s="4">
        <f>C3/$J$1</f>
        <v>500.99934469200525</v>
      </c>
      <c r="E3" s="4">
        <v>463302</v>
      </c>
      <c r="F3" s="4">
        <f t="shared" ref="F3:F28" si="0">E3/$J$2</f>
        <v>514.43704197201862</v>
      </c>
      <c r="G3" s="11">
        <f t="shared" ref="G3:G28" si="1">F3-D3</f>
        <v>13.437697280013367</v>
      </c>
      <c r="H3" s="8">
        <f t="shared" ref="H3:H28" si="2">G3/D3</f>
        <v>2.6821786140806905E-2</v>
      </c>
    </row>
    <row r="4" spans="1:12" x14ac:dyDescent="0.3">
      <c r="A4">
        <v>1192</v>
      </c>
      <c r="B4" t="s">
        <v>32</v>
      </c>
      <c r="C4" s="4">
        <v>346525</v>
      </c>
      <c r="D4" s="4">
        <f t="shared" ref="D4:D28" si="3">C4/$J$1</f>
        <v>378.46767147225864</v>
      </c>
      <c r="E4" s="4">
        <v>352981</v>
      </c>
      <c r="F4" s="4">
        <f t="shared" si="0"/>
        <v>391.93981789917831</v>
      </c>
      <c r="G4" s="11">
        <f t="shared" si="1"/>
        <v>13.472146426919664</v>
      </c>
      <c r="H4" s="8">
        <f t="shared" si="2"/>
        <v>3.5596558021752094E-2</v>
      </c>
    </row>
    <row r="5" spans="1:12" x14ac:dyDescent="0.3">
      <c r="A5">
        <v>1500</v>
      </c>
      <c r="B5" t="s">
        <v>107</v>
      </c>
      <c r="C5" s="4">
        <v>100</v>
      </c>
      <c r="D5" s="4">
        <f t="shared" si="3"/>
        <v>0.109217999126256</v>
      </c>
      <c r="E5" s="4">
        <v>100</v>
      </c>
      <c r="F5" s="4">
        <f t="shared" si="0"/>
        <v>0.11103708638685321</v>
      </c>
      <c r="G5" s="11">
        <f t="shared" si="1"/>
        <v>1.8190872605972075E-3</v>
      </c>
      <c r="H5" s="8">
        <f t="shared" si="2"/>
        <v>1.6655562958028034E-2</v>
      </c>
    </row>
    <row r="6" spans="1:12" x14ac:dyDescent="0.3">
      <c r="A6">
        <v>1900</v>
      </c>
      <c r="B6" t="s">
        <v>122</v>
      </c>
      <c r="C6" s="4">
        <v>10000</v>
      </c>
      <c r="D6" s="4">
        <f t="shared" si="3"/>
        <v>10.9217999126256</v>
      </c>
      <c r="E6" s="4">
        <v>10000</v>
      </c>
      <c r="F6" s="4">
        <f t="shared" si="0"/>
        <v>11.103708638685321</v>
      </c>
      <c r="G6" s="11">
        <f t="shared" si="1"/>
        <v>0.18190872605972075</v>
      </c>
      <c r="H6" s="8">
        <f t="shared" si="2"/>
        <v>1.6655562958028034E-2</v>
      </c>
    </row>
    <row r="7" spans="1:12" x14ac:dyDescent="0.3">
      <c r="A7">
        <v>1910</v>
      </c>
      <c r="B7" t="s">
        <v>109</v>
      </c>
      <c r="C7" s="4">
        <v>100</v>
      </c>
      <c r="D7" s="4">
        <f t="shared" si="3"/>
        <v>0.109217999126256</v>
      </c>
      <c r="E7" s="4">
        <v>100</v>
      </c>
      <c r="F7" s="4">
        <f t="shared" si="0"/>
        <v>0.11103708638685321</v>
      </c>
      <c r="G7" s="11">
        <f t="shared" si="1"/>
        <v>1.8190872605972075E-3</v>
      </c>
      <c r="H7" s="8">
        <f t="shared" si="2"/>
        <v>1.6655562958028034E-2</v>
      </c>
    </row>
    <row r="8" spans="1:12" x14ac:dyDescent="0.3">
      <c r="A8">
        <v>1990</v>
      </c>
      <c r="B8" t="s">
        <v>39</v>
      </c>
      <c r="C8" s="4">
        <v>44000</v>
      </c>
      <c r="D8" s="4">
        <f t="shared" si="3"/>
        <v>48.055919615552639</v>
      </c>
      <c r="E8" s="4">
        <v>0</v>
      </c>
      <c r="F8" s="4">
        <f t="shared" si="0"/>
        <v>0</v>
      </c>
      <c r="G8" s="11">
        <f t="shared" si="1"/>
        <v>-48.055919615552639</v>
      </c>
      <c r="H8" s="8">
        <f t="shared" si="2"/>
        <v>-1</v>
      </c>
    </row>
    <row r="9" spans="1:12" x14ac:dyDescent="0.3">
      <c r="A9" s="1">
        <v>1000</v>
      </c>
      <c r="B9" s="1" t="s">
        <v>40</v>
      </c>
      <c r="C9" s="5">
        <f>SUM(C2:C8)</f>
        <v>2564688</v>
      </c>
      <c r="D9" s="5">
        <f t="shared" si="3"/>
        <v>2801.1009174311926</v>
      </c>
      <c r="E9" s="5">
        <f>SUM(E2:E8)</f>
        <v>2615321</v>
      </c>
      <c r="F9" s="5">
        <f t="shared" si="0"/>
        <v>2903.9762380635129</v>
      </c>
      <c r="G9" s="15">
        <f t="shared" si="1"/>
        <v>102.87532063232038</v>
      </c>
      <c r="H9" s="14">
        <f t="shared" si="2"/>
        <v>3.6726745542129312E-2</v>
      </c>
    </row>
    <row r="10" spans="1:12" x14ac:dyDescent="0.3">
      <c r="C10" s="4"/>
      <c r="D10" s="4"/>
      <c r="E10" s="4"/>
      <c r="F10" s="4"/>
      <c r="G10" s="11"/>
      <c r="H10" s="8"/>
    </row>
    <row r="11" spans="1:12" x14ac:dyDescent="0.3">
      <c r="A11" s="1">
        <v>3000</v>
      </c>
      <c r="B11" s="61" t="s">
        <v>42</v>
      </c>
      <c r="C11" s="4"/>
      <c r="D11" s="4"/>
      <c r="E11" s="4"/>
      <c r="F11" s="4"/>
      <c r="G11" s="11"/>
      <c r="H11" s="8"/>
    </row>
    <row r="12" spans="1:12" x14ac:dyDescent="0.3">
      <c r="A12">
        <v>3110</v>
      </c>
      <c r="B12" t="s">
        <v>43</v>
      </c>
      <c r="C12" s="4">
        <v>9418994</v>
      </c>
      <c r="D12" s="4">
        <f t="shared" si="3"/>
        <v>10287.236784622106</v>
      </c>
      <c r="E12" s="4">
        <v>8820001</v>
      </c>
      <c r="F12" s="4">
        <f t="shared" si="0"/>
        <v>9793.4721296913158</v>
      </c>
      <c r="G12" s="11">
        <f t="shared" si="1"/>
        <v>-493.76465493079013</v>
      </c>
      <c r="H12" s="8">
        <f t="shared" si="2"/>
        <v>-4.7997792339036574E-2</v>
      </c>
    </row>
    <row r="13" spans="1:12" x14ac:dyDescent="0.3">
      <c r="A13">
        <v>3200</v>
      </c>
      <c r="B13" t="s">
        <v>123</v>
      </c>
      <c r="C13" s="4">
        <v>50000</v>
      </c>
      <c r="D13" s="4">
        <f t="shared" si="3"/>
        <v>54.608999563128002</v>
      </c>
      <c r="E13" s="4">
        <v>50000</v>
      </c>
      <c r="F13" s="4">
        <f t="shared" si="0"/>
        <v>55.518543193426602</v>
      </c>
      <c r="G13" s="11">
        <f t="shared" si="1"/>
        <v>0.90954363029860019</v>
      </c>
      <c r="H13" s="8">
        <f t="shared" si="2"/>
        <v>1.6655562958027968E-2</v>
      </c>
    </row>
    <row r="14" spans="1:12" x14ac:dyDescent="0.3">
      <c r="A14" s="69">
        <v>3000</v>
      </c>
      <c r="B14" s="61" t="s">
        <v>46</v>
      </c>
      <c r="C14" s="5">
        <f>SUM(C12:C13)</f>
        <v>9468994</v>
      </c>
      <c r="D14" s="5">
        <f t="shared" si="3"/>
        <v>10341.845784185234</v>
      </c>
      <c r="E14" s="5">
        <f>SUM(E12:E13)</f>
        <v>8870001</v>
      </c>
      <c r="F14" s="5">
        <f t="shared" si="0"/>
        <v>9848.9906728847436</v>
      </c>
      <c r="G14" s="15">
        <f t="shared" si="1"/>
        <v>-492.85511130049053</v>
      </c>
      <c r="H14" s="14">
        <f t="shared" si="2"/>
        <v>-4.7656397280083723E-2</v>
      </c>
    </row>
    <row r="15" spans="1:12" x14ac:dyDescent="0.3">
      <c r="C15" s="4"/>
      <c r="D15" s="4"/>
      <c r="E15" s="4"/>
      <c r="F15" s="4"/>
      <c r="G15" s="11"/>
      <c r="H15" s="8"/>
    </row>
    <row r="16" spans="1:12" x14ac:dyDescent="0.3">
      <c r="A16" s="1">
        <v>4000</v>
      </c>
      <c r="B16" s="61" t="s">
        <v>44</v>
      </c>
      <c r="C16" s="4"/>
      <c r="D16" s="4"/>
      <c r="E16" s="4"/>
      <c r="F16" s="4"/>
      <c r="G16" s="11"/>
      <c r="H16" s="8"/>
    </row>
    <row r="17" spans="1:8" x14ac:dyDescent="0.3">
      <c r="A17">
        <v>4100</v>
      </c>
      <c r="B17" s="16" t="s">
        <v>124</v>
      </c>
      <c r="C17" s="4">
        <v>80000</v>
      </c>
      <c r="D17" s="4">
        <f t="shared" si="3"/>
        <v>87.3743993010048</v>
      </c>
      <c r="E17" s="4">
        <v>80000</v>
      </c>
      <c r="F17" s="4">
        <f t="shared" si="0"/>
        <v>88.829669109482566</v>
      </c>
      <c r="G17" s="11">
        <f t="shared" si="1"/>
        <v>1.455269808477766</v>
      </c>
      <c r="H17" s="8">
        <f t="shared" si="2"/>
        <v>1.6655562958028034E-2</v>
      </c>
    </row>
    <row r="18" spans="1:8" x14ac:dyDescent="0.3">
      <c r="A18" s="1">
        <v>4000</v>
      </c>
      <c r="B18" s="61" t="s">
        <v>49</v>
      </c>
      <c r="C18" s="5">
        <f>SUM(C17)</f>
        <v>80000</v>
      </c>
      <c r="D18" s="5">
        <f t="shared" si="3"/>
        <v>87.3743993010048</v>
      </c>
      <c r="E18" s="5">
        <f>SUM(E17)</f>
        <v>80000</v>
      </c>
      <c r="F18" s="5">
        <f t="shared" si="0"/>
        <v>88.829669109482566</v>
      </c>
      <c r="G18" s="15">
        <f t="shared" si="1"/>
        <v>1.455269808477766</v>
      </c>
      <c r="H18" s="14">
        <f t="shared" si="2"/>
        <v>1.6655562958028034E-2</v>
      </c>
    </row>
    <row r="19" spans="1:8" x14ac:dyDescent="0.3">
      <c r="C19" s="4"/>
      <c r="D19" s="4"/>
      <c r="E19" s="4"/>
      <c r="F19" s="4"/>
      <c r="G19" s="11"/>
      <c r="H19" s="8"/>
    </row>
    <row r="20" spans="1:8" x14ac:dyDescent="0.3">
      <c r="B20" s="1" t="s">
        <v>52</v>
      </c>
      <c r="C20" s="4"/>
      <c r="D20" s="4"/>
      <c r="E20" s="4"/>
      <c r="F20" s="4"/>
      <c r="G20" s="11"/>
      <c r="H20" s="8"/>
    </row>
    <row r="21" spans="1:8" x14ac:dyDescent="0.3">
      <c r="A21">
        <v>5200</v>
      </c>
      <c r="B21" t="s">
        <v>125</v>
      </c>
      <c r="C21" s="4">
        <v>100000</v>
      </c>
      <c r="D21" s="4">
        <f t="shared" si="3"/>
        <v>109.217999126256</v>
      </c>
      <c r="E21" s="4">
        <v>100000</v>
      </c>
      <c r="F21" s="4">
        <f t="shared" si="0"/>
        <v>111.0370863868532</v>
      </c>
      <c r="G21" s="11">
        <f t="shared" si="1"/>
        <v>1.8190872605972004</v>
      </c>
      <c r="H21" s="8">
        <f t="shared" si="2"/>
        <v>1.6655562958027968E-2</v>
      </c>
    </row>
    <row r="22" spans="1:8" x14ac:dyDescent="0.3">
      <c r="B22" s="1" t="s">
        <v>51</v>
      </c>
      <c r="C22" s="5">
        <f>SUM(C21)</f>
        <v>100000</v>
      </c>
      <c r="D22" s="5">
        <f t="shared" si="3"/>
        <v>109.217999126256</v>
      </c>
      <c r="E22" s="5">
        <f>SUM(E21)</f>
        <v>100000</v>
      </c>
      <c r="F22" s="5">
        <f t="shared" si="0"/>
        <v>111.0370863868532</v>
      </c>
      <c r="G22" s="15">
        <f t="shared" si="1"/>
        <v>1.8190872605972004</v>
      </c>
      <c r="H22" s="14">
        <f t="shared" si="2"/>
        <v>1.6655562958027968E-2</v>
      </c>
    </row>
    <row r="23" spans="1:8" x14ac:dyDescent="0.3">
      <c r="C23" s="4"/>
      <c r="D23" s="4"/>
      <c r="E23" s="4"/>
      <c r="F23" s="4"/>
      <c r="G23" s="11"/>
      <c r="H23" s="8"/>
    </row>
    <row r="24" spans="1:8" x14ac:dyDescent="0.3">
      <c r="B24" s="1" t="s">
        <v>56</v>
      </c>
      <c r="C24" s="4"/>
      <c r="D24" s="4"/>
      <c r="E24" s="4"/>
      <c r="F24" s="4"/>
      <c r="G24" s="11"/>
      <c r="H24" s="8"/>
    </row>
    <row r="25" spans="1:8" x14ac:dyDescent="0.3">
      <c r="B25" s="2" t="s">
        <v>113</v>
      </c>
      <c r="C25" s="4">
        <v>1025274</v>
      </c>
      <c r="D25" s="4">
        <f t="shared" si="3"/>
        <v>1119.78374836173</v>
      </c>
      <c r="E25" s="4">
        <v>735399</v>
      </c>
      <c r="F25" s="4">
        <f t="shared" si="0"/>
        <v>816.5656229180546</v>
      </c>
      <c r="G25" s="11">
        <f t="shared" si="1"/>
        <v>-303.21812544367538</v>
      </c>
      <c r="H25" s="8">
        <f t="shared" si="2"/>
        <v>-0.27078275237276006</v>
      </c>
    </row>
    <row r="26" spans="1:8" x14ac:dyDescent="0.3">
      <c r="B26" s="1" t="s">
        <v>55</v>
      </c>
      <c r="C26" s="5">
        <f>SUM(C25:C25)</f>
        <v>1025274</v>
      </c>
      <c r="D26" s="5">
        <f t="shared" si="3"/>
        <v>1119.78374836173</v>
      </c>
      <c r="E26" s="5">
        <f>SUM(E25:E25)</f>
        <v>735399</v>
      </c>
      <c r="F26" s="5">
        <f t="shared" si="0"/>
        <v>816.5656229180546</v>
      </c>
      <c r="G26" s="15">
        <f t="shared" si="1"/>
        <v>-303.21812544367538</v>
      </c>
      <c r="H26" s="14">
        <f t="shared" si="2"/>
        <v>-0.27078275237276006</v>
      </c>
    </row>
    <row r="27" spans="1:8" x14ac:dyDescent="0.3">
      <c r="C27" s="4"/>
      <c r="D27" s="4"/>
      <c r="E27" s="4"/>
      <c r="F27" s="4"/>
      <c r="G27" s="11"/>
      <c r="H27" s="8"/>
    </row>
    <row r="28" spans="1:8" x14ac:dyDescent="0.3">
      <c r="B28" s="6" t="s">
        <v>57</v>
      </c>
      <c r="C28" s="5">
        <v>13328956</v>
      </c>
      <c r="D28" s="5">
        <f t="shared" si="3"/>
        <v>14557.619047619048</v>
      </c>
      <c r="E28" s="5">
        <v>12400721</v>
      </c>
      <c r="F28" s="5">
        <f t="shared" si="0"/>
        <v>13769.399289362647</v>
      </c>
      <c r="G28" s="15">
        <f t="shared" si="1"/>
        <v>-788.21975825640038</v>
      </c>
      <c r="H28" s="14">
        <f t="shared" si="2"/>
        <v>-5.4144826546022075E-2</v>
      </c>
    </row>
    <row r="29" spans="1:8" x14ac:dyDescent="0.3">
      <c r="D29" s="4"/>
    </row>
    <row r="30" spans="1:8" x14ac:dyDescent="0.3">
      <c r="A30" s="91" t="s">
        <v>263</v>
      </c>
      <c r="B30" s="91"/>
      <c r="C30" s="91"/>
      <c r="D30" s="91"/>
      <c r="E30" s="91"/>
      <c r="F30" s="91"/>
      <c r="G30" s="91"/>
      <c r="H30" s="91"/>
    </row>
    <row r="31" spans="1:8" x14ac:dyDescent="0.3">
      <c r="A31">
        <v>1500</v>
      </c>
      <c r="B31" t="s">
        <v>257</v>
      </c>
      <c r="C31" s="4">
        <v>100</v>
      </c>
      <c r="D31" s="4">
        <f>C31/J1</f>
        <v>0.109217999126256</v>
      </c>
      <c r="E31" s="4">
        <v>100</v>
      </c>
      <c r="F31" s="4">
        <f>E31/J2</f>
        <v>0.11103708638685321</v>
      </c>
      <c r="G31" s="11">
        <f>F31-D31</f>
        <v>1.8190872605972075E-3</v>
      </c>
      <c r="H31" s="8">
        <f>G31/D31</f>
        <v>1.6655562958028034E-2</v>
      </c>
    </row>
    <row r="32" spans="1:8" x14ac:dyDescent="0.3">
      <c r="A32" s="1">
        <v>1000</v>
      </c>
      <c r="B32" s="1" t="s">
        <v>40</v>
      </c>
      <c r="C32" s="15">
        <f>C31</f>
        <v>100</v>
      </c>
      <c r="D32" s="15">
        <f>C32/J1</f>
        <v>0.109217999126256</v>
      </c>
      <c r="E32" s="15">
        <f>E31</f>
        <v>100</v>
      </c>
      <c r="F32" s="15">
        <f>E32/J2</f>
        <v>0.11103708638685321</v>
      </c>
      <c r="G32" s="15">
        <f>F32-D32</f>
        <v>1.8190872605972075E-3</v>
      </c>
      <c r="H32" s="14">
        <f>G32/D32</f>
        <v>1.6655562958028034E-2</v>
      </c>
    </row>
    <row r="33" spans="1:8" x14ac:dyDescent="0.3">
      <c r="A33">
        <v>5200</v>
      </c>
      <c r="B33" t="s">
        <v>331</v>
      </c>
      <c r="C33" s="4">
        <v>25000</v>
      </c>
      <c r="D33" s="11">
        <f>C33/J1</f>
        <v>27.304499781564001</v>
      </c>
      <c r="E33" s="4">
        <v>0</v>
      </c>
      <c r="F33" s="11">
        <f>E33/J2</f>
        <v>0</v>
      </c>
      <c r="G33" s="15">
        <f>F33-D33</f>
        <v>-27.304499781564001</v>
      </c>
      <c r="H33" s="14">
        <f>G33/D33</f>
        <v>-1</v>
      </c>
    </row>
    <row r="34" spans="1:8" x14ac:dyDescent="0.3">
      <c r="B34" s="1" t="s">
        <v>57</v>
      </c>
      <c r="C34" s="5">
        <v>155595</v>
      </c>
      <c r="D34" s="15">
        <f>C34/J1</f>
        <v>169.93774574049803</v>
      </c>
      <c r="E34" s="5">
        <v>50360</v>
      </c>
      <c r="F34" s="15">
        <f>E34/J2</f>
        <v>55.918276704419277</v>
      </c>
      <c r="G34" s="15">
        <f>F34-D34</f>
        <v>-114.01946903607876</v>
      </c>
      <c r="H34" s="14">
        <f>G34/D34</f>
        <v>-0.67094846138650799</v>
      </c>
    </row>
    <row r="36" spans="1:8" x14ac:dyDescent="0.3">
      <c r="A36" s="91" t="s">
        <v>373</v>
      </c>
      <c r="B36" s="91"/>
      <c r="C36" s="91"/>
      <c r="D36" s="91"/>
      <c r="E36" s="91"/>
      <c r="F36" s="91"/>
      <c r="G36" s="91"/>
      <c r="H36" s="91"/>
    </row>
    <row r="37" spans="1:8" x14ac:dyDescent="0.3">
      <c r="A37">
        <v>1120</v>
      </c>
      <c r="B37" t="s">
        <v>28</v>
      </c>
      <c r="C37" s="4">
        <v>60000</v>
      </c>
      <c r="D37" s="11">
        <f>C37/J1</f>
        <v>65.530799475753597</v>
      </c>
      <c r="E37" s="4">
        <v>60000</v>
      </c>
      <c r="F37" s="11">
        <f>E37/J2</f>
        <v>66.622251832111928</v>
      </c>
      <c r="G37" s="11">
        <f>F37-D37</f>
        <v>1.0914523563583316</v>
      </c>
      <c r="H37" s="8">
        <f>G37/D37</f>
        <v>1.6655562958028142E-2</v>
      </c>
    </row>
    <row r="38" spans="1:8" x14ac:dyDescent="0.3">
      <c r="A38">
        <v>1192</v>
      </c>
      <c r="B38" t="s">
        <v>276</v>
      </c>
      <c r="C38" s="4">
        <v>103958</v>
      </c>
      <c r="D38" s="11">
        <f>C38/J1</f>
        <v>113.54084753167322</v>
      </c>
      <c r="E38" s="4">
        <v>105894</v>
      </c>
      <c r="F38" s="11">
        <f>E38/J2</f>
        <v>117.58161225849433</v>
      </c>
      <c r="G38" s="11">
        <f>F38-D38</f>
        <v>4.0407647268211093</v>
      </c>
      <c r="H38" s="8">
        <f>G38/D38</f>
        <v>3.5588643335552894E-2</v>
      </c>
    </row>
    <row r="39" spans="1:8" x14ac:dyDescent="0.3">
      <c r="A39">
        <v>1500</v>
      </c>
      <c r="B39" t="s">
        <v>107</v>
      </c>
      <c r="C39" s="4">
        <v>1000</v>
      </c>
      <c r="D39" s="4">
        <f>C39/J1</f>
        <v>1.09217999126256</v>
      </c>
      <c r="E39" s="4">
        <v>1000</v>
      </c>
      <c r="F39" s="11">
        <f>E39/J2</f>
        <v>1.1103708638685321</v>
      </c>
      <c r="G39" s="11">
        <f>F39-D39</f>
        <v>1.8190872605972075E-2</v>
      </c>
      <c r="H39" s="8">
        <f>G39/D39</f>
        <v>1.6655562958028031E-2</v>
      </c>
    </row>
    <row r="40" spans="1:8" x14ac:dyDescent="0.3">
      <c r="A40" s="1">
        <v>1000</v>
      </c>
      <c r="B40" s="1" t="s">
        <v>40</v>
      </c>
      <c r="C40" s="15">
        <f>SUM(C37:C39)</f>
        <v>164958</v>
      </c>
      <c r="D40" s="15">
        <f>C40/J1</f>
        <v>180.16382699868939</v>
      </c>
      <c r="E40" s="15">
        <f>SUM(E37:E39)</f>
        <v>166894</v>
      </c>
      <c r="F40" s="15">
        <f>E40/J2</f>
        <v>185.31423495447478</v>
      </c>
      <c r="G40" s="15">
        <f>F40-D40</f>
        <v>5.150407955785397</v>
      </c>
      <c r="H40" s="14">
        <f>G40/D40</f>
        <v>2.8587358747784949E-2</v>
      </c>
    </row>
    <row r="41" spans="1:8" x14ac:dyDescent="0.3">
      <c r="B41" s="1" t="s">
        <v>57</v>
      </c>
      <c r="C41" s="5">
        <v>387732</v>
      </c>
      <c r="D41" s="15">
        <f>C41/J1</f>
        <v>423.47313237221493</v>
      </c>
      <c r="E41" s="5">
        <v>229626</v>
      </c>
      <c r="F41" s="15">
        <f>E41/J2</f>
        <v>254.97001998667554</v>
      </c>
      <c r="G41" s="15">
        <f>F41-D41</f>
        <v>-168.5031123855394</v>
      </c>
      <c r="H41" s="14">
        <f>G41/D41</f>
        <v>-0.39790744560727481</v>
      </c>
    </row>
    <row r="43" spans="1:8" x14ac:dyDescent="0.3">
      <c r="A43" s="91" t="s">
        <v>429</v>
      </c>
      <c r="B43" s="91"/>
      <c r="C43" s="91"/>
      <c r="D43" s="91"/>
      <c r="E43" s="91"/>
      <c r="F43" s="91"/>
      <c r="G43" s="91"/>
      <c r="H43" s="91"/>
    </row>
    <row r="44" spans="1:8" x14ac:dyDescent="0.3">
      <c r="B44" s="1" t="s">
        <v>57</v>
      </c>
      <c r="C44" s="5">
        <v>53596</v>
      </c>
      <c r="D44" s="15">
        <f>C44/J1</f>
        <v>58.536478811708172</v>
      </c>
      <c r="E44" s="5">
        <v>28956</v>
      </c>
      <c r="F44" s="15">
        <f>E44/J2</f>
        <v>32.151898734177216</v>
      </c>
      <c r="G44" s="15">
        <f>F44-D44</f>
        <v>-26.384580077530956</v>
      </c>
      <c r="H44" s="14">
        <f>G44/D44</f>
        <v>-0.450737396801764</v>
      </c>
    </row>
    <row r="46" spans="1:8" x14ac:dyDescent="0.3">
      <c r="A46" s="91" t="s">
        <v>311</v>
      </c>
      <c r="B46" s="91"/>
      <c r="C46" s="91"/>
      <c r="D46" s="91"/>
      <c r="E46" s="91"/>
      <c r="F46" s="91"/>
      <c r="G46" s="91"/>
      <c r="H46" s="91"/>
    </row>
    <row r="47" spans="1:8" x14ac:dyDescent="0.3">
      <c r="A47">
        <v>1600</v>
      </c>
      <c r="B47" t="s">
        <v>430</v>
      </c>
      <c r="C47" s="4">
        <v>80000</v>
      </c>
      <c r="D47" s="4">
        <f>C47/J1</f>
        <v>87.3743993010048</v>
      </c>
      <c r="E47" s="4">
        <v>70000</v>
      </c>
      <c r="F47" s="11">
        <f>E47/J2</f>
        <v>77.725960470797247</v>
      </c>
      <c r="G47" s="11">
        <f t="shared" ref="G47:G52" si="4">F47-D47</f>
        <v>-9.648438830207553</v>
      </c>
      <c r="H47" s="8">
        <f t="shared" ref="H47:H52" si="5">G47/D47</f>
        <v>-0.11042638241172545</v>
      </c>
    </row>
    <row r="48" spans="1:8" x14ac:dyDescent="0.3">
      <c r="A48" s="1">
        <v>1000</v>
      </c>
      <c r="B48" s="1" t="s">
        <v>40</v>
      </c>
      <c r="C48" s="4">
        <v>80000</v>
      </c>
      <c r="D48" s="4">
        <f>C48/J1</f>
        <v>87.3743993010048</v>
      </c>
      <c r="E48" s="4">
        <v>70000</v>
      </c>
      <c r="F48" s="11">
        <f>E48/J2</f>
        <v>77.725960470797247</v>
      </c>
      <c r="G48" s="11">
        <f t="shared" si="4"/>
        <v>-9.648438830207553</v>
      </c>
      <c r="H48" s="8">
        <f t="shared" si="5"/>
        <v>-0.11042638241172545</v>
      </c>
    </row>
    <row r="49" spans="1:8" x14ac:dyDescent="0.3">
      <c r="A49">
        <v>4500</v>
      </c>
      <c r="B49" t="s">
        <v>307</v>
      </c>
      <c r="C49" s="4">
        <v>142000</v>
      </c>
      <c r="D49" s="4">
        <f>C49/J1</f>
        <v>155.08955875928353</v>
      </c>
      <c r="E49" s="4">
        <v>142000</v>
      </c>
      <c r="F49" s="11">
        <f>E49/J2</f>
        <v>157.67266266933154</v>
      </c>
      <c r="G49" s="11">
        <f t="shared" si="4"/>
        <v>2.5831039100480098</v>
      </c>
      <c r="H49" s="8">
        <f t="shared" si="5"/>
        <v>1.6655562958027871E-2</v>
      </c>
    </row>
    <row r="50" spans="1:8" x14ac:dyDescent="0.3">
      <c r="A50" s="1">
        <v>4000</v>
      </c>
      <c r="B50" s="1" t="s">
        <v>49</v>
      </c>
      <c r="C50" s="5">
        <f>C49</f>
        <v>142000</v>
      </c>
      <c r="D50" s="5">
        <f>C50/J1</f>
        <v>155.08955875928353</v>
      </c>
      <c r="E50" s="5">
        <f>E49</f>
        <v>142000</v>
      </c>
      <c r="F50" s="15">
        <f>E50/J2</f>
        <v>157.67266266933154</v>
      </c>
      <c r="G50" s="15">
        <f t="shared" si="4"/>
        <v>2.5831039100480098</v>
      </c>
      <c r="H50" s="14">
        <f t="shared" si="5"/>
        <v>1.6655562958027871E-2</v>
      </c>
    </row>
    <row r="51" spans="1:8" x14ac:dyDescent="0.3">
      <c r="A51">
        <v>5200</v>
      </c>
      <c r="B51" t="s">
        <v>331</v>
      </c>
      <c r="C51" s="4">
        <v>70000</v>
      </c>
      <c r="D51" s="11">
        <f>C51/J1</f>
        <v>76.452599388379198</v>
      </c>
      <c r="E51" s="4">
        <v>70000</v>
      </c>
      <c r="F51" s="11">
        <f>E51/J2</f>
        <v>77.725960470797247</v>
      </c>
      <c r="G51" s="11">
        <f t="shared" si="4"/>
        <v>1.2733610824180488</v>
      </c>
      <c r="H51" s="8">
        <f t="shared" si="5"/>
        <v>1.6655562958028079E-2</v>
      </c>
    </row>
    <row r="52" spans="1:8" x14ac:dyDescent="0.3">
      <c r="B52" s="1" t="s">
        <v>57</v>
      </c>
      <c r="C52" s="5">
        <v>323683</v>
      </c>
      <c r="D52" s="15">
        <f>C52/J1</f>
        <v>353.52009611183922</v>
      </c>
      <c r="E52" s="5">
        <v>305283</v>
      </c>
      <c r="F52" s="15">
        <f>E52/J2</f>
        <v>338.97734843437706</v>
      </c>
      <c r="G52" s="15">
        <f t="shared" si="4"/>
        <v>-14.54274767746216</v>
      </c>
      <c r="H52" s="14">
        <f t="shared" si="5"/>
        <v>-4.1136975910024173E-2</v>
      </c>
    </row>
    <row r="54" spans="1:8" x14ac:dyDescent="0.3">
      <c r="A54" s="91" t="s">
        <v>271</v>
      </c>
      <c r="B54" s="91"/>
      <c r="C54" s="91"/>
      <c r="D54" s="91"/>
      <c r="E54" s="91"/>
      <c r="F54" s="91"/>
      <c r="G54" s="91"/>
      <c r="H54" s="91"/>
    </row>
    <row r="55" spans="1:8" x14ac:dyDescent="0.3">
      <c r="A55">
        <v>3115</v>
      </c>
      <c r="B55" t="s">
        <v>314</v>
      </c>
      <c r="C55" s="4">
        <v>943828</v>
      </c>
      <c r="D55" s="11">
        <f>C55/J1</f>
        <v>1030.8300567933595</v>
      </c>
      <c r="E55" s="4">
        <v>943828</v>
      </c>
      <c r="F55" s="11">
        <f>E55/J2</f>
        <v>1047.9991117033089</v>
      </c>
      <c r="G55" s="11">
        <f>F55-D55</f>
        <v>17.169054909949409</v>
      </c>
      <c r="H55" s="8">
        <f>G55/D55</f>
        <v>1.6655562958028031E-2</v>
      </c>
    </row>
    <row r="56" spans="1:8" x14ac:dyDescent="0.3">
      <c r="A56" s="1">
        <v>3000</v>
      </c>
      <c r="B56" s="1" t="s">
        <v>626</v>
      </c>
      <c r="C56" s="15">
        <f>C55</f>
        <v>943828</v>
      </c>
      <c r="D56" s="15">
        <f>C56/J1</f>
        <v>1030.8300567933595</v>
      </c>
      <c r="E56" s="15">
        <f>E55</f>
        <v>943828</v>
      </c>
      <c r="F56" s="15">
        <f>E56/J2</f>
        <v>1047.9991117033089</v>
      </c>
      <c r="G56" s="15">
        <f>F56-D56</f>
        <v>17.169054909949409</v>
      </c>
      <c r="H56" s="14">
        <f>G56/D56</f>
        <v>1.6655562958028031E-2</v>
      </c>
    </row>
    <row r="57" spans="1:8" x14ac:dyDescent="0.3">
      <c r="A57">
        <v>5200</v>
      </c>
      <c r="B57" t="s">
        <v>431</v>
      </c>
      <c r="C57" s="4">
        <v>200000</v>
      </c>
      <c r="D57" s="11">
        <f>C57/J1</f>
        <v>218.43599825251201</v>
      </c>
      <c r="E57" s="4">
        <v>330000</v>
      </c>
      <c r="F57" s="11">
        <f>E57/J2</f>
        <v>366.42238507661557</v>
      </c>
      <c r="G57" s="29">
        <f>F57-D57</f>
        <v>147.98638682410356</v>
      </c>
      <c r="H57" s="30">
        <f>G57/D57</f>
        <v>0.67748167888074617</v>
      </c>
    </row>
    <row r="58" spans="1:8" x14ac:dyDescent="0.3">
      <c r="B58" s="1" t="s">
        <v>57</v>
      </c>
      <c r="C58" s="5">
        <v>1327513</v>
      </c>
      <c r="D58" s="15">
        <f>C58/J1</f>
        <v>1449.8831367409348</v>
      </c>
      <c r="E58" s="5">
        <v>1284291</v>
      </c>
      <c r="F58" s="15">
        <f>E58/J2</f>
        <v>1426.039307128581</v>
      </c>
      <c r="G58" s="15">
        <f>F58-D58</f>
        <v>-23.843829612353829</v>
      </c>
      <c r="H58" s="14">
        <f>G58/D58</f>
        <v>-1.6445345840734642E-2</v>
      </c>
    </row>
    <row r="60" spans="1:8" x14ac:dyDescent="0.3">
      <c r="A60" s="91" t="s">
        <v>432</v>
      </c>
      <c r="B60" s="91"/>
      <c r="C60" s="91"/>
      <c r="D60" s="91"/>
      <c r="E60" s="91"/>
      <c r="F60" s="91"/>
      <c r="G60" s="91"/>
      <c r="H60" s="91"/>
    </row>
    <row r="61" spans="1:8" x14ac:dyDescent="0.3">
      <c r="A61">
        <v>1300</v>
      </c>
      <c r="B61" t="s">
        <v>34</v>
      </c>
      <c r="C61" s="4">
        <v>321760</v>
      </c>
      <c r="D61" s="11">
        <f>C61/J1</f>
        <v>351.4198339886413</v>
      </c>
      <c r="E61" s="4">
        <v>321760</v>
      </c>
      <c r="F61" s="11">
        <f>E61/J2</f>
        <v>357.27292915833885</v>
      </c>
      <c r="G61" s="11">
        <f>F61-D61</f>
        <v>5.8530951696975535</v>
      </c>
      <c r="H61" s="8">
        <f>G61/D61</f>
        <v>1.6655562958027972E-2</v>
      </c>
    </row>
    <row r="62" spans="1:8" x14ac:dyDescent="0.3">
      <c r="A62" s="1">
        <v>1000</v>
      </c>
      <c r="B62" s="1" t="s">
        <v>40</v>
      </c>
      <c r="C62" s="15">
        <f>C61</f>
        <v>321760</v>
      </c>
      <c r="D62" s="15">
        <f>C62/J1</f>
        <v>351.4198339886413</v>
      </c>
      <c r="E62" s="15">
        <f>E61</f>
        <v>321760</v>
      </c>
      <c r="F62" s="15">
        <f>E62/J2</f>
        <v>357.27292915833885</v>
      </c>
      <c r="G62" s="15">
        <f>F62-D62</f>
        <v>5.8530951696975535</v>
      </c>
      <c r="H62" s="14">
        <f>G62/D62</f>
        <v>1.6655562958027972E-2</v>
      </c>
    </row>
    <row r="63" spans="1:8" x14ac:dyDescent="0.3">
      <c r="A63">
        <v>5200</v>
      </c>
      <c r="B63" t="s">
        <v>331</v>
      </c>
      <c r="C63" s="4">
        <v>1134610</v>
      </c>
      <c r="D63" s="11">
        <f>C63/J1</f>
        <v>1239.1983398864134</v>
      </c>
      <c r="E63" s="4">
        <v>1097000</v>
      </c>
      <c r="F63" s="11">
        <f>E63/J2</f>
        <v>1218.0768376637798</v>
      </c>
      <c r="G63" s="11">
        <f>F63-D63</f>
        <v>-21.12150222263358</v>
      </c>
      <c r="H63" s="8">
        <f>G63/D63</f>
        <v>-1.7044488797951108E-2</v>
      </c>
    </row>
    <row r="64" spans="1:8" x14ac:dyDescent="0.3">
      <c r="B64" s="1" t="s">
        <v>57</v>
      </c>
      <c r="C64" s="5">
        <v>1542961</v>
      </c>
      <c r="D64" s="15">
        <f>C64/J1</f>
        <v>1685.1911314984709</v>
      </c>
      <c r="E64" s="5">
        <v>1503730</v>
      </c>
      <c r="F64" s="15">
        <f>E64/J2</f>
        <v>1669.6979791250278</v>
      </c>
      <c r="G64" s="15">
        <f>F64-D64</f>
        <v>-15.493152373443081</v>
      </c>
      <c r="H64" s="14">
        <f>G64/D64</f>
        <v>-9.1937063303119682E-3</v>
      </c>
    </row>
    <row r="66" spans="1:8" x14ac:dyDescent="0.3">
      <c r="A66" s="91" t="s">
        <v>434</v>
      </c>
      <c r="B66" s="91"/>
      <c r="C66" s="91"/>
      <c r="D66" s="91"/>
      <c r="E66" s="91"/>
      <c r="F66" s="91"/>
      <c r="G66" s="91"/>
      <c r="H66" s="91"/>
    </row>
    <row r="67" spans="1:8" x14ac:dyDescent="0.3">
      <c r="A67">
        <v>3200</v>
      </c>
      <c r="B67" t="s">
        <v>435</v>
      </c>
      <c r="C67" s="4">
        <v>244000</v>
      </c>
      <c r="D67" s="11">
        <f>C67/J1</f>
        <v>266.49191786806466</v>
      </c>
      <c r="E67" s="4">
        <v>244000</v>
      </c>
      <c r="F67" s="11">
        <f>E67/J2</f>
        <v>270.93049078392181</v>
      </c>
      <c r="G67" s="11">
        <f>F67-D67</f>
        <v>4.4385729158571507</v>
      </c>
      <c r="H67" s="8">
        <f>G67/D67</f>
        <v>1.6655562958027899E-2</v>
      </c>
    </row>
    <row r="68" spans="1:8" x14ac:dyDescent="0.3">
      <c r="A68" s="1">
        <v>3000</v>
      </c>
      <c r="B68" s="1" t="s">
        <v>46</v>
      </c>
      <c r="C68" s="15">
        <f>C67</f>
        <v>244000</v>
      </c>
      <c r="D68" s="15">
        <f>C68/J1</f>
        <v>266.49191786806466</v>
      </c>
      <c r="E68" s="15">
        <f>E67</f>
        <v>244000</v>
      </c>
      <c r="F68" s="15">
        <f>E68/J2</f>
        <v>270.93049078392181</v>
      </c>
      <c r="G68" s="15">
        <f>F68-D68</f>
        <v>4.4385729158571507</v>
      </c>
      <c r="H68" s="14">
        <f>G68/D68</f>
        <v>1.6655562958027899E-2</v>
      </c>
    </row>
    <row r="69" spans="1:8" x14ac:dyDescent="0.3">
      <c r="B69" s="1" t="s">
        <v>57</v>
      </c>
      <c r="C69" s="15">
        <f>C68</f>
        <v>244000</v>
      </c>
      <c r="D69" s="15">
        <f>C69/J1</f>
        <v>266.49191786806466</v>
      </c>
      <c r="E69" s="15">
        <f>E68</f>
        <v>244000</v>
      </c>
      <c r="F69" s="15">
        <f>E69/J2</f>
        <v>270.93049078392181</v>
      </c>
      <c r="G69" s="15">
        <f>F69-D69</f>
        <v>4.4385729158571507</v>
      </c>
      <c r="H69" s="14">
        <f>G69/D69</f>
        <v>1.6655562958027899E-2</v>
      </c>
    </row>
    <row r="71" spans="1:8" x14ac:dyDescent="0.3">
      <c r="A71" s="91" t="s">
        <v>155</v>
      </c>
      <c r="B71" s="91"/>
      <c r="C71" s="91"/>
      <c r="D71" s="91"/>
      <c r="E71" s="91"/>
      <c r="F71" s="91"/>
      <c r="G71" s="91"/>
      <c r="H71" s="91"/>
    </row>
    <row r="72" spans="1:8" x14ac:dyDescent="0.3">
      <c r="A72">
        <v>3200</v>
      </c>
      <c r="B72" t="s">
        <v>436</v>
      </c>
      <c r="C72" s="4">
        <v>61000</v>
      </c>
      <c r="D72" s="11">
        <f>C72/J1</f>
        <v>66.622979467016165</v>
      </c>
      <c r="E72" s="4">
        <v>61000</v>
      </c>
      <c r="F72" s="11">
        <f>E72/J2</f>
        <v>67.732622695980453</v>
      </c>
      <c r="G72" s="11">
        <f>F72-D72</f>
        <v>1.1096432289642877</v>
      </c>
      <c r="H72" s="8">
        <f>G72/D72</f>
        <v>1.6655562958027899E-2</v>
      </c>
    </row>
    <row r="73" spans="1:8" x14ac:dyDescent="0.3">
      <c r="A73" s="1">
        <v>3000</v>
      </c>
      <c r="B73" s="1" t="s">
        <v>46</v>
      </c>
      <c r="C73" s="15">
        <f>C72</f>
        <v>61000</v>
      </c>
      <c r="D73" s="15">
        <f>C73/J1</f>
        <v>66.622979467016165</v>
      </c>
      <c r="E73" s="15">
        <f>E72</f>
        <v>61000</v>
      </c>
      <c r="F73" s="15">
        <f>E73/J2</f>
        <v>67.732622695980453</v>
      </c>
      <c r="G73" s="15">
        <f>F73-D73</f>
        <v>1.1096432289642877</v>
      </c>
      <c r="H73" s="14">
        <f>G73/D73</f>
        <v>1.6655562958027899E-2</v>
      </c>
    </row>
    <row r="74" spans="1:8" x14ac:dyDescent="0.3">
      <c r="B74" s="1" t="s">
        <v>57</v>
      </c>
      <c r="C74" s="15">
        <f>C73</f>
        <v>61000</v>
      </c>
      <c r="D74" s="15">
        <f>C74/J1</f>
        <v>66.622979467016165</v>
      </c>
      <c r="E74" s="15">
        <f>E73</f>
        <v>61000</v>
      </c>
      <c r="F74" s="15">
        <f>E74/J2</f>
        <v>67.732622695980453</v>
      </c>
      <c r="G74" s="15">
        <f>F74-D74</f>
        <v>1.1096432289642877</v>
      </c>
      <c r="H74" s="14">
        <f>G74/D74</f>
        <v>1.6655562958027899E-2</v>
      </c>
    </row>
    <row r="76" spans="1:8" x14ac:dyDescent="0.3">
      <c r="A76" s="91" t="s">
        <v>349</v>
      </c>
      <c r="B76" s="91"/>
      <c r="C76" s="91"/>
      <c r="D76" s="91"/>
      <c r="E76" s="91"/>
      <c r="F76" s="91"/>
      <c r="G76" s="91"/>
      <c r="H76" s="91"/>
    </row>
    <row r="77" spans="1:8" x14ac:dyDescent="0.3">
      <c r="A77">
        <v>3200</v>
      </c>
      <c r="B77" t="s">
        <v>232</v>
      </c>
      <c r="C77" s="4">
        <v>308000</v>
      </c>
      <c r="D77" s="11">
        <f>C77/'Expenditures Lincoln'!J1</f>
        <v>336.39143730886849</v>
      </c>
      <c r="E77" s="4">
        <v>308000</v>
      </c>
      <c r="F77" s="11">
        <f>E77/'Expenditures Lincoln'!J2</f>
        <v>341.99422607150785</v>
      </c>
      <c r="G77" s="11">
        <f>F77-D77</f>
        <v>5.6027887626393635</v>
      </c>
      <c r="H77" s="8">
        <f>G77/D77</f>
        <v>1.6655562958027927E-2</v>
      </c>
    </row>
    <row r="78" spans="1:8" x14ac:dyDescent="0.3">
      <c r="A78" s="1">
        <v>3000</v>
      </c>
      <c r="B78" s="1" t="s">
        <v>46</v>
      </c>
      <c r="C78" s="15">
        <f t="shared" ref="C78:F79" si="6">C77</f>
        <v>308000</v>
      </c>
      <c r="D78" s="15">
        <f t="shared" si="6"/>
        <v>336.39143730886849</v>
      </c>
      <c r="E78" s="15">
        <f t="shared" si="6"/>
        <v>308000</v>
      </c>
      <c r="F78" s="15">
        <f t="shared" si="6"/>
        <v>341.99422607150785</v>
      </c>
      <c r="G78" s="15">
        <f>F78-D78</f>
        <v>5.6027887626393635</v>
      </c>
      <c r="H78" s="14">
        <f>G78/D78</f>
        <v>1.6655562958027927E-2</v>
      </c>
    </row>
    <row r="79" spans="1:8" x14ac:dyDescent="0.3">
      <c r="B79" s="1" t="s">
        <v>57</v>
      </c>
      <c r="C79" s="15">
        <f t="shared" si="6"/>
        <v>308000</v>
      </c>
      <c r="D79" s="15">
        <f t="shared" si="6"/>
        <v>336.39143730886849</v>
      </c>
      <c r="E79" s="15">
        <f t="shared" si="6"/>
        <v>308000</v>
      </c>
      <c r="F79" s="15">
        <f t="shared" si="6"/>
        <v>341.99422607150785</v>
      </c>
      <c r="G79" s="15">
        <f>F79-D79</f>
        <v>5.6027887626393635</v>
      </c>
      <c r="H79" s="14">
        <f>G79/D79</f>
        <v>1.6655562958027927E-2</v>
      </c>
    </row>
    <row r="81" spans="1:8" x14ac:dyDescent="0.3">
      <c r="A81" s="91" t="s">
        <v>438</v>
      </c>
      <c r="B81" s="91"/>
      <c r="C81" s="91"/>
      <c r="D81" s="91"/>
      <c r="E81" s="91"/>
      <c r="F81" s="91"/>
      <c r="G81" s="91"/>
      <c r="H81" s="91"/>
    </row>
    <row r="82" spans="1:8" x14ac:dyDescent="0.3">
      <c r="A82">
        <v>4200</v>
      </c>
      <c r="B82" t="s">
        <v>111</v>
      </c>
      <c r="C82" s="4">
        <v>700000</v>
      </c>
      <c r="D82" s="11">
        <f>C82/J1</f>
        <v>764.52599388379201</v>
      </c>
      <c r="E82" s="4">
        <v>700000</v>
      </c>
      <c r="F82" s="11">
        <f>E82/J2</f>
        <v>777.25960470797247</v>
      </c>
      <c r="G82" s="11">
        <f>F82-D82</f>
        <v>12.73361082418046</v>
      </c>
      <c r="H82" s="8">
        <f>G82/D82</f>
        <v>1.6655562958028041E-2</v>
      </c>
    </row>
    <row r="83" spans="1:8" x14ac:dyDescent="0.3">
      <c r="A83" s="1">
        <v>4000</v>
      </c>
      <c r="B83" s="1" t="s">
        <v>358</v>
      </c>
      <c r="C83" s="15">
        <f t="shared" ref="C83:H84" si="7">C82</f>
        <v>700000</v>
      </c>
      <c r="D83" s="15">
        <f t="shared" si="7"/>
        <v>764.52599388379201</v>
      </c>
      <c r="E83" s="15">
        <f t="shared" si="7"/>
        <v>700000</v>
      </c>
      <c r="F83" s="15">
        <f t="shared" si="7"/>
        <v>777.25960470797247</v>
      </c>
      <c r="G83" s="15">
        <f t="shared" si="7"/>
        <v>12.73361082418046</v>
      </c>
      <c r="H83" s="71">
        <f t="shared" si="7"/>
        <v>1.6655562958028041E-2</v>
      </c>
    </row>
    <row r="84" spans="1:8" x14ac:dyDescent="0.3">
      <c r="B84" s="1" t="s">
        <v>57</v>
      </c>
      <c r="C84" s="15">
        <f t="shared" si="7"/>
        <v>700000</v>
      </c>
      <c r="D84" s="15">
        <f t="shared" si="7"/>
        <v>764.52599388379201</v>
      </c>
      <c r="E84" s="15">
        <f t="shared" si="7"/>
        <v>700000</v>
      </c>
      <c r="F84" s="15">
        <f t="shared" si="7"/>
        <v>777.25960470797247</v>
      </c>
      <c r="G84" s="15">
        <f t="shared" si="7"/>
        <v>12.73361082418046</v>
      </c>
      <c r="H84" s="71">
        <f t="shared" si="7"/>
        <v>1.6655562958028041E-2</v>
      </c>
    </row>
    <row r="86" spans="1:8" x14ac:dyDescent="0.3">
      <c r="A86" s="91" t="s">
        <v>223</v>
      </c>
      <c r="B86" s="91"/>
      <c r="C86" s="91"/>
      <c r="D86" s="91"/>
      <c r="E86" s="91"/>
      <c r="F86" s="91"/>
      <c r="G86" s="91"/>
      <c r="H86" s="91"/>
    </row>
    <row r="87" spans="1:8" x14ac:dyDescent="0.3">
      <c r="A87">
        <v>3230</v>
      </c>
      <c r="B87" t="s">
        <v>223</v>
      </c>
      <c r="C87" s="4">
        <v>44350</v>
      </c>
      <c r="D87" s="11">
        <f>C87/J1</f>
        <v>48.438182612494536</v>
      </c>
      <c r="E87" s="4">
        <v>44350</v>
      </c>
      <c r="F87" s="11">
        <f>E87/J2</f>
        <v>49.2449478125694</v>
      </c>
      <c r="G87" s="11">
        <f>F87-D87</f>
        <v>0.80676520007486374</v>
      </c>
      <c r="H87" s="8">
        <f>G87/D87</f>
        <v>1.6655562958028079E-2</v>
      </c>
    </row>
    <row r="88" spans="1:8" x14ac:dyDescent="0.3">
      <c r="A88" s="1">
        <v>3000</v>
      </c>
      <c r="B88" s="1" t="s">
        <v>46</v>
      </c>
      <c r="C88" s="15">
        <f t="shared" ref="C88:H89" si="8">C87</f>
        <v>44350</v>
      </c>
      <c r="D88" s="15">
        <f t="shared" si="8"/>
        <v>48.438182612494536</v>
      </c>
      <c r="E88" s="15">
        <f t="shared" si="8"/>
        <v>44350</v>
      </c>
      <c r="F88" s="15">
        <f t="shared" si="8"/>
        <v>49.2449478125694</v>
      </c>
      <c r="G88" s="15">
        <f t="shared" si="8"/>
        <v>0.80676520007486374</v>
      </c>
      <c r="H88" s="71">
        <f t="shared" si="8"/>
        <v>1.6655562958028079E-2</v>
      </c>
    </row>
    <row r="89" spans="1:8" x14ac:dyDescent="0.3">
      <c r="B89" s="1" t="s">
        <v>57</v>
      </c>
      <c r="C89" s="15">
        <f t="shared" si="8"/>
        <v>44350</v>
      </c>
      <c r="D89" s="15">
        <f t="shared" si="8"/>
        <v>48.438182612494536</v>
      </c>
      <c r="E89" s="15">
        <f t="shared" si="8"/>
        <v>44350</v>
      </c>
      <c r="F89" s="15">
        <f t="shared" si="8"/>
        <v>49.2449478125694</v>
      </c>
      <c r="G89" s="15">
        <f t="shared" si="8"/>
        <v>0.80676520007486374</v>
      </c>
      <c r="H89" s="71">
        <f t="shared" si="8"/>
        <v>1.6655562958028079E-2</v>
      </c>
    </row>
    <row r="92" spans="1:8" x14ac:dyDescent="0.3">
      <c r="B92" s="1" t="s">
        <v>630</v>
      </c>
      <c r="C92" s="15">
        <f>C62+C48+C40+C32+C9</f>
        <v>3131506</v>
      </c>
      <c r="D92" s="15">
        <f>C92/J1</f>
        <v>3420.1681957186543</v>
      </c>
      <c r="E92" s="15">
        <f>E62+E48+E40+E32+E9</f>
        <v>3174075</v>
      </c>
      <c r="F92" s="15">
        <f>E92/J2</f>
        <v>3524.4003997335108</v>
      </c>
      <c r="G92" s="15">
        <f>F92-D92</f>
        <v>104.23220401485651</v>
      </c>
      <c r="H92" s="14">
        <f>G92/D92</f>
        <v>3.0475753837291904E-2</v>
      </c>
    </row>
    <row r="93" spans="1:8" x14ac:dyDescent="0.3">
      <c r="B93" s="1" t="s">
        <v>631</v>
      </c>
      <c r="C93" s="15">
        <f>C88+C78+C73+C68+C56+C14</f>
        <v>11070172</v>
      </c>
      <c r="D93" s="15">
        <f>C93/J1</f>
        <v>12090.620358235037</v>
      </c>
      <c r="E93" s="15">
        <f>E88+E78+E73+E68+E56+E14</f>
        <v>10471179</v>
      </c>
      <c r="F93" s="15">
        <f>E93/J2</f>
        <v>11626.892071952032</v>
      </c>
      <c r="G93" s="15">
        <f>F93-D93</f>
        <v>-463.72828628300522</v>
      </c>
      <c r="H93" s="14">
        <f>G93/D93</f>
        <v>-3.8354383194833794E-2</v>
      </c>
    </row>
    <row r="94" spans="1:8" x14ac:dyDescent="0.3">
      <c r="B94" s="1" t="s">
        <v>635</v>
      </c>
      <c r="C94" s="15">
        <f>C83+C50+C18</f>
        <v>922000</v>
      </c>
      <c r="D94" s="15">
        <f>C94/J1</f>
        <v>1006.9899519440803</v>
      </c>
      <c r="E94" s="15">
        <f>E83+E50+E18</f>
        <v>922000</v>
      </c>
      <c r="F94" s="15">
        <f>E94/J2</f>
        <v>1023.7619364867866</v>
      </c>
      <c r="G94" s="15">
        <f>F94-D94</f>
        <v>16.771984542706264</v>
      </c>
      <c r="H94" s="14">
        <f>G94/D94</f>
        <v>1.6655562958028045E-2</v>
      </c>
    </row>
    <row r="95" spans="1:8" x14ac:dyDescent="0.3">
      <c r="B95" s="1" t="s">
        <v>636</v>
      </c>
      <c r="C95" s="15">
        <f>C89+C84+C79+C74+C69+C64+C58+C52+C44+C41+C34+C28</f>
        <v>18477386</v>
      </c>
      <c r="D95" s="15">
        <f>C95/J1</f>
        <v>20180.631280034948</v>
      </c>
      <c r="E95" s="15">
        <f>E89+E84+E79+E74+E69+E64+E58+E52+E44+E41+E34+E28</f>
        <v>17160317</v>
      </c>
      <c r="F95" s="15">
        <f>E95/J2</f>
        <v>19054.316011547857</v>
      </c>
      <c r="G95" s="15">
        <f>F95-D95</f>
        <v>-1126.3152684870911</v>
      </c>
      <c r="H95" s="14">
        <f>G95/D95</f>
        <v>-5.5811696515231143E-2</v>
      </c>
    </row>
    <row r="96" spans="1:8" x14ac:dyDescent="0.3">
      <c r="D96" s="11">
        <f>SUM(D92:D94)</f>
        <v>16517.778505897772</v>
      </c>
      <c r="G96" s="11">
        <f>SUM(G92:G94)</f>
        <v>-342.72409772544245</v>
      </c>
      <c r="H96" s="14">
        <f>G96/D96</f>
        <v>-2.0748800911882356E-2</v>
      </c>
    </row>
  </sheetData>
  <mergeCells count="11">
    <mergeCell ref="A86:H86"/>
    <mergeCell ref="A60:H60"/>
    <mergeCell ref="A66:H66"/>
    <mergeCell ref="A71:H71"/>
    <mergeCell ref="A76:H76"/>
    <mergeCell ref="A81:H81"/>
    <mergeCell ref="A30:H30"/>
    <mergeCell ref="A36:H36"/>
    <mergeCell ref="A43:H43"/>
    <mergeCell ref="A46:H46"/>
    <mergeCell ref="A54:H54"/>
  </mergeCells>
  <pageMargins left="0.7" right="0.7" top="0.75" bottom="0.75" header="0.3" footer="0.3"/>
  <pageSetup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D2219-A210-42D1-8DC7-A9F633CFDEBF}">
  <sheetPr>
    <tabColor theme="9" tint="0.59999389629810485"/>
  </sheetPr>
  <dimension ref="A1:J143"/>
  <sheetViews>
    <sheetView topLeftCell="A120" workbookViewId="0">
      <selection activeCell="E12" sqref="E12"/>
    </sheetView>
  </sheetViews>
  <sheetFormatPr defaultRowHeight="14.4" x14ac:dyDescent="0.3"/>
  <cols>
    <col min="2" max="2" width="31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5546875" bestFit="1" customWidth="1"/>
  </cols>
  <sheetData>
    <row r="1" spans="1:10" x14ac:dyDescent="0.3"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61</v>
      </c>
      <c r="H1" s="1" t="s">
        <v>62</v>
      </c>
      <c r="J1">
        <v>915.6</v>
      </c>
    </row>
    <row r="2" spans="1:10" x14ac:dyDescent="0.3">
      <c r="B2" s="2" t="s">
        <v>59</v>
      </c>
      <c r="C2" s="12"/>
      <c r="D2" s="12"/>
      <c r="E2" s="12"/>
      <c r="F2" s="12"/>
      <c r="G2" s="3"/>
      <c r="H2" s="1"/>
      <c r="J2">
        <v>900.6</v>
      </c>
    </row>
    <row r="3" spans="1:10" x14ac:dyDescent="0.3">
      <c r="A3">
        <v>100</v>
      </c>
      <c r="B3" t="s">
        <v>60</v>
      </c>
      <c r="C3" s="4">
        <v>3257815</v>
      </c>
      <c r="D3" s="4">
        <f>C3/$J$1</f>
        <v>3558.1203582350372</v>
      </c>
      <c r="E3" s="4">
        <v>3225568</v>
      </c>
      <c r="F3" s="4">
        <f>E3/$J$2</f>
        <v>3581.576726626693</v>
      </c>
      <c r="G3" s="11">
        <f>F3-D3</f>
        <v>23.456368391655815</v>
      </c>
      <c r="H3" s="8">
        <f>G3/D3</f>
        <v>6.5923482148004305E-3</v>
      </c>
    </row>
    <row r="4" spans="1:10" x14ac:dyDescent="0.3">
      <c r="A4">
        <v>200</v>
      </c>
      <c r="B4" t="s">
        <v>63</v>
      </c>
      <c r="C4" s="4">
        <v>1500000</v>
      </c>
      <c r="D4" s="4">
        <f t="shared" ref="D4:D67" si="0">C4/$J$1</f>
        <v>1638.26998689384</v>
      </c>
      <c r="E4" s="4">
        <v>1509567</v>
      </c>
      <c r="F4" s="4">
        <f t="shared" ref="F4:F67" si="1">E4/$J$2</f>
        <v>1676.1792138574283</v>
      </c>
      <c r="G4" s="11">
        <f t="shared" ref="G4:G67" si="2">F4-D4</f>
        <v>37.909226963588253</v>
      </c>
      <c r="H4" s="8">
        <f t="shared" ref="H4:H67" si="3">G4/D4</f>
        <v>2.3139792138574269E-2</v>
      </c>
    </row>
    <row r="5" spans="1:10" x14ac:dyDescent="0.3">
      <c r="A5">
        <v>500</v>
      </c>
      <c r="B5" t="s">
        <v>64</v>
      </c>
      <c r="C5" s="4">
        <v>33440</v>
      </c>
      <c r="D5" s="4">
        <f t="shared" si="0"/>
        <v>36.522498907820008</v>
      </c>
      <c r="E5" s="4">
        <v>3123</v>
      </c>
      <c r="F5" s="4">
        <f t="shared" si="1"/>
        <v>3.4676882078614257</v>
      </c>
      <c r="G5" s="11">
        <f t="shared" si="2"/>
        <v>-33.05481069995858</v>
      </c>
      <c r="H5" s="8">
        <f t="shared" si="3"/>
        <v>-0.90505336952398552</v>
      </c>
    </row>
    <row r="6" spans="1:10" x14ac:dyDescent="0.3">
      <c r="A6">
        <v>600</v>
      </c>
      <c r="B6" t="s">
        <v>65</v>
      </c>
      <c r="C6" s="4">
        <v>155000</v>
      </c>
      <c r="D6" s="4">
        <f t="shared" si="0"/>
        <v>169.2878986456968</v>
      </c>
      <c r="E6" s="4">
        <v>106063</v>
      </c>
      <c r="F6" s="4">
        <f t="shared" si="1"/>
        <v>117.76926493448812</v>
      </c>
      <c r="G6" s="11">
        <f t="shared" si="2"/>
        <v>-51.518633711208679</v>
      </c>
      <c r="H6" s="8">
        <f t="shared" si="3"/>
        <v>-0.30432555500633979</v>
      </c>
    </row>
    <row r="7" spans="1:10" x14ac:dyDescent="0.3">
      <c r="A7">
        <v>700</v>
      </c>
      <c r="B7" t="s">
        <v>95</v>
      </c>
      <c r="C7" s="4">
        <v>9000</v>
      </c>
      <c r="D7" s="4">
        <f t="shared" si="0"/>
        <v>9.8296199213630402</v>
      </c>
      <c r="E7" s="4">
        <v>41181</v>
      </c>
      <c r="F7" s="4">
        <f t="shared" si="1"/>
        <v>45.726182544970015</v>
      </c>
      <c r="G7" s="11">
        <f t="shared" si="2"/>
        <v>35.896562623606975</v>
      </c>
      <c r="H7" s="8">
        <f t="shared" si="3"/>
        <v>3.6518769709082832</v>
      </c>
    </row>
    <row r="8" spans="1:10" x14ac:dyDescent="0.3">
      <c r="A8" s="20"/>
      <c r="B8" s="21" t="s">
        <v>66</v>
      </c>
      <c r="C8" s="22">
        <f>SUM(C3:C7)</f>
        <v>4955255</v>
      </c>
      <c r="D8" s="5">
        <f t="shared" si="0"/>
        <v>5412.0303626037567</v>
      </c>
      <c r="E8" s="22">
        <f>SUM(E3:E7)</f>
        <v>4885502</v>
      </c>
      <c r="F8" s="5">
        <f t="shared" si="1"/>
        <v>5424.719076171441</v>
      </c>
      <c r="G8" s="15">
        <f t="shared" si="2"/>
        <v>12.688713567684317</v>
      </c>
      <c r="H8" s="14">
        <f t="shared" si="3"/>
        <v>2.344538503582916E-3</v>
      </c>
      <c r="I8" s="20"/>
    </row>
    <row r="9" spans="1:10" x14ac:dyDescent="0.3">
      <c r="A9" s="20"/>
      <c r="B9" s="21"/>
      <c r="C9" s="22"/>
      <c r="D9" s="4"/>
      <c r="E9" s="22"/>
      <c r="F9" s="4"/>
      <c r="G9" s="11"/>
      <c r="H9" s="8"/>
      <c r="I9" s="20"/>
    </row>
    <row r="10" spans="1:10" x14ac:dyDescent="0.3">
      <c r="A10" s="20"/>
      <c r="B10" s="21" t="s">
        <v>67</v>
      </c>
      <c r="C10" s="24"/>
      <c r="D10" s="4"/>
      <c r="E10" s="24"/>
      <c r="F10" s="4"/>
      <c r="G10" s="11"/>
      <c r="H10" s="8"/>
      <c r="I10" s="20"/>
    </row>
    <row r="11" spans="1:10" x14ac:dyDescent="0.3">
      <c r="A11" s="20"/>
      <c r="B11" s="26" t="s">
        <v>59</v>
      </c>
      <c r="C11" s="24"/>
      <c r="D11" s="4"/>
      <c r="E11" s="24"/>
      <c r="F11" s="4"/>
      <c r="G11" s="11"/>
      <c r="H11" s="8"/>
      <c r="I11" s="20"/>
    </row>
    <row r="12" spans="1:10" x14ac:dyDescent="0.3">
      <c r="A12">
        <v>100</v>
      </c>
      <c r="B12" t="s">
        <v>60</v>
      </c>
      <c r="C12" s="4">
        <v>453900</v>
      </c>
      <c r="D12" s="4">
        <f t="shared" si="0"/>
        <v>495.74049803407598</v>
      </c>
      <c r="E12" s="4">
        <v>420627</v>
      </c>
      <c r="F12" s="4">
        <f t="shared" si="1"/>
        <v>467.05196535642904</v>
      </c>
      <c r="G12" s="11">
        <f t="shared" si="2"/>
        <v>-28.688532677646947</v>
      </c>
      <c r="H12" s="8">
        <f t="shared" si="3"/>
        <v>-5.7870060629331456E-2</v>
      </c>
    </row>
    <row r="13" spans="1:10" x14ac:dyDescent="0.3">
      <c r="A13">
        <v>200</v>
      </c>
      <c r="B13" s="2" t="s">
        <v>63</v>
      </c>
      <c r="C13" s="4">
        <v>218000</v>
      </c>
      <c r="D13" s="4">
        <f t="shared" si="0"/>
        <v>238.0952380952381</v>
      </c>
      <c r="E13" s="4">
        <v>217256</v>
      </c>
      <c r="F13" s="4">
        <f t="shared" si="1"/>
        <v>241.23473240062179</v>
      </c>
      <c r="G13" s="11">
        <f t="shared" si="2"/>
        <v>3.1394943053836926</v>
      </c>
      <c r="H13" s="8">
        <f t="shared" si="3"/>
        <v>1.3185876082611509E-2</v>
      </c>
    </row>
    <row r="14" spans="1:10" x14ac:dyDescent="0.3">
      <c r="A14">
        <v>500</v>
      </c>
      <c r="B14" t="s">
        <v>64</v>
      </c>
      <c r="C14" s="4">
        <v>6000</v>
      </c>
      <c r="D14" s="4">
        <f t="shared" si="0"/>
        <v>6.5530799475753598</v>
      </c>
      <c r="E14" s="4">
        <v>2689</v>
      </c>
      <c r="F14" s="4">
        <f t="shared" si="1"/>
        <v>2.9857872529424827</v>
      </c>
      <c r="G14" s="11">
        <f t="shared" si="2"/>
        <v>-3.5672926946328771</v>
      </c>
      <c r="H14" s="8">
        <f t="shared" si="3"/>
        <v>-0.54436886520097705</v>
      </c>
    </row>
    <row r="15" spans="1:10" x14ac:dyDescent="0.3">
      <c r="A15">
        <v>600</v>
      </c>
      <c r="B15" t="s">
        <v>65</v>
      </c>
      <c r="C15" s="4">
        <v>25000</v>
      </c>
      <c r="D15" s="4">
        <f t="shared" si="0"/>
        <v>27.304499781564001</v>
      </c>
      <c r="E15" s="4">
        <v>16007</v>
      </c>
      <c r="F15" s="4">
        <f t="shared" si="1"/>
        <v>17.773706417943593</v>
      </c>
      <c r="G15" s="11">
        <f t="shared" si="2"/>
        <v>-9.5307933636204076</v>
      </c>
      <c r="H15" s="8">
        <f t="shared" si="3"/>
        <v>-0.34905577614923383</v>
      </c>
    </row>
    <row r="16" spans="1:10" x14ac:dyDescent="0.3">
      <c r="A16">
        <v>700</v>
      </c>
      <c r="B16" t="s">
        <v>95</v>
      </c>
      <c r="C16" s="4">
        <v>5000</v>
      </c>
      <c r="D16" s="4">
        <f t="shared" si="0"/>
        <v>5.4608999563128</v>
      </c>
      <c r="E16" s="4">
        <v>0</v>
      </c>
      <c r="F16" s="4">
        <f t="shared" si="1"/>
        <v>0</v>
      </c>
      <c r="G16" s="11">
        <f t="shared" si="2"/>
        <v>-5.4608999563128</v>
      </c>
      <c r="H16" s="8">
        <f t="shared" si="3"/>
        <v>-1</v>
      </c>
    </row>
    <row r="17" spans="1:8" x14ac:dyDescent="0.3">
      <c r="B17" s="1" t="s">
        <v>68</v>
      </c>
      <c r="C17" s="5">
        <f>SUM(C12:C16)</f>
        <v>707900</v>
      </c>
      <c r="D17" s="5">
        <f t="shared" si="0"/>
        <v>773.1542158147663</v>
      </c>
      <c r="E17" s="5">
        <f>SUM(E12:E16)</f>
        <v>656579</v>
      </c>
      <c r="F17" s="5">
        <f t="shared" si="1"/>
        <v>729.04619142793695</v>
      </c>
      <c r="G17" s="15">
        <f t="shared" si="2"/>
        <v>-44.108024386829356</v>
      </c>
      <c r="H17" s="14">
        <f t="shared" si="3"/>
        <v>-5.7049452081623049E-2</v>
      </c>
    </row>
    <row r="18" spans="1:8" x14ac:dyDescent="0.3">
      <c r="C18" s="4"/>
      <c r="D18" s="4"/>
      <c r="E18" s="4"/>
      <c r="F18" s="4"/>
      <c r="G18" s="11"/>
      <c r="H18" s="8"/>
    </row>
    <row r="19" spans="1:8" x14ac:dyDescent="0.3">
      <c r="B19" s="1" t="s">
        <v>76</v>
      </c>
      <c r="C19" s="4"/>
      <c r="D19" s="4"/>
      <c r="E19" s="4"/>
      <c r="F19" s="4"/>
      <c r="G19" s="11"/>
      <c r="H19" s="8"/>
    </row>
    <row r="20" spans="1:8" x14ac:dyDescent="0.3">
      <c r="B20" s="2" t="s">
        <v>59</v>
      </c>
      <c r="C20" s="4"/>
      <c r="D20" s="4"/>
      <c r="E20" s="4"/>
      <c r="F20" s="4"/>
      <c r="G20" s="11"/>
      <c r="H20" s="8"/>
    </row>
    <row r="21" spans="1:8" x14ac:dyDescent="0.3">
      <c r="A21">
        <v>500</v>
      </c>
      <c r="B21" t="s">
        <v>64</v>
      </c>
      <c r="C21" s="4">
        <v>2000</v>
      </c>
      <c r="D21" s="4">
        <f t="shared" si="0"/>
        <v>2.1843599825251201</v>
      </c>
      <c r="E21" s="4">
        <v>877</v>
      </c>
      <c r="F21" s="4">
        <f t="shared" si="1"/>
        <v>0.97379524761270264</v>
      </c>
      <c r="G21" s="11">
        <f t="shared" si="2"/>
        <v>-1.2105647349124173</v>
      </c>
      <c r="H21" s="8">
        <f t="shared" si="3"/>
        <v>-0.55419653564290472</v>
      </c>
    </row>
    <row r="22" spans="1:8" x14ac:dyDescent="0.3">
      <c r="A22">
        <v>600</v>
      </c>
      <c r="B22" t="s">
        <v>65</v>
      </c>
      <c r="C22" s="4">
        <v>1500</v>
      </c>
      <c r="D22" s="4">
        <f t="shared" si="0"/>
        <v>1.63826998689384</v>
      </c>
      <c r="E22" s="4">
        <v>129</v>
      </c>
      <c r="F22" s="4">
        <f t="shared" si="1"/>
        <v>0.14323784143904064</v>
      </c>
      <c r="G22" s="11">
        <f t="shared" si="2"/>
        <v>-1.4950321454547992</v>
      </c>
      <c r="H22" s="8">
        <f t="shared" si="3"/>
        <v>-0.91256762158560956</v>
      </c>
    </row>
    <row r="23" spans="1:8" x14ac:dyDescent="0.3">
      <c r="B23" s="1" t="s">
        <v>78</v>
      </c>
      <c r="C23" s="5">
        <f>SUM(C21:C22)</f>
        <v>3500</v>
      </c>
      <c r="D23" s="5">
        <f t="shared" si="0"/>
        <v>3.8226299694189603</v>
      </c>
      <c r="E23" s="5">
        <f>SUM(E21:E22)</f>
        <v>1006</v>
      </c>
      <c r="F23" s="5">
        <f t="shared" si="1"/>
        <v>1.1170330890517433</v>
      </c>
      <c r="G23" s="15">
        <f t="shared" si="2"/>
        <v>-2.7055968803672172</v>
      </c>
      <c r="H23" s="14">
        <f t="shared" si="3"/>
        <v>-0.70778414390406408</v>
      </c>
    </row>
    <row r="24" spans="1:8" x14ac:dyDescent="0.3">
      <c r="C24" s="4"/>
      <c r="D24" s="4"/>
      <c r="E24" s="4"/>
      <c r="F24" s="4"/>
      <c r="G24" s="11"/>
      <c r="H24" s="8"/>
    </row>
    <row r="25" spans="1:8" x14ac:dyDescent="0.3">
      <c r="B25" s="1" t="s">
        <v>79</v>
      </c>
      <c r="C25" s="4"/>
      <c r="D25" s="4"/>
      <c r="E25" s="4"/>
      <c r="F25" s="4"/>
      <c r="G25" s="11"/>
      <c r="H25" s="8"/>
    </row>
    <row r="26" spans="1:8" x14ac:dyDescent="0.3">
      <c r="A26">
        <v>100</v>
      </c>
      <c r="B26" t="s">
        <v>60</v>
      </c>
      <c r="C26" s="4">
        <v>80000</v>
      </c>
      <c r="D26" s="4">
        <f t="shared" si="0"/>
        <v>87.3743993010048</v>
      </c>
      <c r="E26" s="4">
        <v>159551</v>
      </c>
      <c r="F26" s="4">
        <f t="shared" si="1"/>
        <v>177.16078170108815</v>
      </c>
      <c r="G26" s="11">
        <f t="shared" si="2"/>
        <v>89.786382400083355</v>
      </c>
      <c r="H26" s="8">
        <f t="shared" si="3"/>
        <v>1.027605146568954</v>
      </c>
    </row>
    <row r="27" spans="1:8" x14ac:dyDescent="0.3">
      <c r="A27">
        <v>200</v>
      </c>
      <c r="B27" s="2" t="s">
        <v>63</v>
      </c>
      <c r="C27" s="4">
        <v>13000</v>
      </c>
      <c r="D27" s="4">
        <f t="shared" si="0"/>
        <v>14.198339886413281</v>
      </c>
      <c r="E27" s="4">
        <v>6148</v>
      </c>
      <c r="F27" s="4">
        <f t="shared" si="1"/>
        <v>6.8265600710637351</v>
      </c>
      <c r="G27" s="11">
        <f t="shared" si="2"/>
        <v>-7.3717798153495462</v>
      </c>
      <c r="H27" s="8">
        <f t="shared" si="3"/>
        <v>-0.51920012299492646</v>
      </c>
    </row>
    <row r="28" spans="1:8" x14ac:dyDescent="0.3">
      <c r="A28">
        <v>500</v>
      </c>
      <c r="B28" t="s">
        <v>64</v>
      </c>
      <c r="C28" s="4">
        <v>80000</v>
      </c>
      <c r="D28" s="4">
        <f t="shared" si="0"/>
        <v>87.3743993010048</v>
      </c>
      <c r="E28" s="4">
        <v>98803</v>
      </c>
      <c r="F28" s="4">
        <f t="shared" si="1"/>
        <v>109.70797246280257</v>
      </c>
      <c r="G28" s="11">
        <f t="shared" si="2"/>
        <v>22.333573161797773</v>
      </c>
      <c r="H28" s="8">
        <f t="shared" si="3"/>
        <v>0.25560774483677551</v>
      </c>
    </row>
    <row r="29" spans="1:8" x14ac:dyDescent="0.3">
      <c r="A29">
        <v>600</v>
      </c>
      <c r="B29" t="s">
        <v>65</v>
      </c>
      <c r="C29" s="4">
        <v>20000</v>
      </c>
      <c r="D29" s="4">
        <f t="shared" si="0"/>
        <v>21.8435998252512</v>
      </c>
      <c r="E29" s="4">
        <v>23883</v>
      </c>
      <c r="F29" s="4">
        <f t="shared" si="1"/>
        <v>26.518987341772153</v>
      </c>
      <c r="G29" s="11">
        <f t="shared" si="2"/>
        <v>4.6753875165209529</v>
      </c>
      <c r="H29" s="8">
        <f t="shared" si="3"/>
        <v>0.21403924050632925</v>
      </c>
    </row>
    <row r="30" spans="1:8" x14ac:dyDescent="0.3">
      <c r="A30">
        <v>700</v>
      </c>
      <c r="B30" t="s">
        <v>95</v>
      </c>
      <c r="C30" s="4">
        <v>2000</v>
      </c>
      <c r="D30" s="4">
        <f t="shared" si="0"/>
        <v>2.1843599825251201</v>
      </c>
      <c r="E30" s="4">
        <v>0</v>
      </c>
      <c r="F30" s="4">
        <f t="shared" si="1"/>
        <v>0</v>
      </c>
      <c r="G30" s="11">
        <f t="shared" si="2"/>
        <v>-2.1843599825251201</v>
      </c>
      <c r="H30" s="8">
        <f t="shared" si="3"/>
        <v>-1</v>
      </c>
    </row>
    <row r="31" spans="1:8" x14ac:dyDescent="0.3">
      <c r="A31">
        <v>900</v>
      </c>
      <c r="B31" t="s">
        <v>69</v>
      </c>
      <c r="C31" s="4">
        <v>5000</v>
      </c>
      <c r="D31" s="4">
        <f t="shared" si="0"/>
        <v>5.4608999563128</v>
      </c>
      <c r="E31" s="4">
        <v>2888</v>
      </c>
      <c r="F31" s="4">
        <f t="shared" si="1"/>
        <v>3.2067510548523206</v>
      </c>
      <c r="G31" s="11">
        <f t="shared" si="2"/>
        <v>-2.2541489014604794</v>
      </c>
      <c r="H31" s="8">
        <f t="shared" si="3"/>
        <v>-0.412779746835443</v>
      </c>
    </row>
    <row r="32" spans="1:8" x14ac:dyDescent="0.3">
      <c r="B32" s="1" t="s">
        <v>80</v>
      </c>
      <c r="C32" s="5">
        <f>SUM(C26:C31)</f>
        <v>200000</v>
      </c>
      <c r="D32" s="5">
        <f t="shared" si="0"/>
        <v>218.43599825251201</v>
      </c>
      <c r="E32" s="5">
        <f>SUM(E26:E31)</f>
        <v>291273</v>
      </c>
      <c r="F32" s="5">
        <f t="shared" si="1"/>
        <v>323.42105263157896</v>
      </c>
      <c r="G32" s="15">
        <f t="shared" si="2"/>
        <v>104.98505437906695</v>
      </c>
      <c r="H32" s="14">
        <f t="shared" si="3"/>
        <v>0.48062157894736851</v>
      </c>
    </row>
    <row r="33" spans="1:8" x14ac:dyDescent="0.3">
      <c r="C33" s="4"/>
      <c r="D33" s="4"/>
      <c r="E33" s="4"/>
      <c r="F33" s="4"/>
      <c r="G33" s="11"/>
      <c r="H33" s="8"/>
    </row>
    <row r="34" spans="1:8" x14ac:dyDescent="0.3">
      <c r="B34" s="1" t="s">
        <v>81</v>
      </c>
      <c r="C34" s="4"/>
      <c r="D34" s="4"/>
      <c r="E34" s="4"/>
      <c r="F34" s="4"/>
      <c r="G34" s="11"/>
      <c r="H34" s="8"/>
    </row>
    <row r="35" spans="1:8" x14ac:dyDescent="0.3">
      <c r="A35">
        <v>100</v>
      </c>
      <c r="B35" t="s">
        <v>60</v>
      </c>
      <c r="C35" s="4">
        <v>118810</v>
      </c>
      <c r="D35" s="4">
        <f t="shared" si="0"/>
        <v>129.76190476190476</v>
      </c>
      <c r="E35" s="4">
        <v>0</v>
      </c>
      <c r="F35" s="4">
        <f t="shared" si="1"/>
        <v>0</v>
      </c>
      <c r="G35" s="11">
        <f t="shared" si="2"/>
        <v>-129.76190476190476</v>
      </c>
      <c r="H35" s="8">
        <f t="shared" si="3"/>
        <v>-1</v>
      </c>
    </row>
    <row r="36" spans="1:8" x14ac:dyDescent="0.3">
      <c r="A36">
        <v>200</v>
      </c>
      <c r="B36" s="2" t="s">
        <v>63</v>
      </c>
      <c r="C36" s="4">
        <v>59405</v>
      </c>
      <c r="D36" s="4">
        <f t="shared" si="0"/>
        <v>64.88095238095238</v>
      </c>
      <c r="E36" s="4">
        <v>0</v>
      </c>
      <c r="F36" s="4">
        <f t="shared" si="1"/>
        <v>0</v>
      </c>
      <c r="G36" s="11">
        <f t="shared" si="2"/>
        <v>-64.88095238095238</v>
      </c>
      <c r="H36" s="8">
        <f t="shared" si="3"/>
        <v>-1</v>
      </c>
    </row>
    <row r="37" spans="1:8" x14ac:dyDescent="0.3">
      <c r="A37">
        <v>500</v>
      </c>
      <c r="B37" t="s">
        <v>64</v>
      </c>
      <c r="C37" s="4">
        <v>500</v>
      </c>
      <c r="D37" s="4">
        <f t="shared" si="0"/>
        <v>0.54608999563128002</v>
      </c>
      <c r="E37" s="4">
        <v>180</v>
      </c>
      <c r="F37" s="4">
        <f t="shared" si="1"/>
        <v>0.19986675549633576</v>
      </c>
      <c r="G37" s="11">
        <f t="shared" si="2"/>
        <v>-0.34622324013494427</v>
      </c>
      <c r="H37" s="8">
        <f t="shared" si="3"/>
        <v>-0.63400399733510993</v>
      </c>
    </row>
    <row r="38" spans="1:8" x14ac:dyDescent="0.3">
      <c r="A38">
        <v>600</v>
      </c>
      <c r="B38" t="s">
        <v>65</v>
      </c>
      <c r="C38" s="4">
        <v>1000</v>
      </c>
      <c r="D38" s="4">
        <f t="shared" si="0"/>
        <v>1.09217999126256</v>
      </c>
      <c r="E38" s="4">
        <v>508</v>
      </c>
      <c r="F38" s="4">
        <f t="shared" si="1"/>
        <v>0.56406839884521431</v>
      </c>
      <c r="G38" s="11">
        <f t="shared" si="2"/>
        <v>-0.52811159241734573</v>
      </c>
      <c r="H38" s="8">
        <f t="shared" si="3"/>
        <v>-0.48353897401732177</v>
      </c>
    </row>
    <row r="39" spans="1:8" x14ac:dyDescent="0.3">
      <c r="B39" s="1" t="s">
        <v>82</v>
      </c>
      <c r="C39" s="5">
        <f>SUM(C35:C38)</f>
        <v>179715</v>
      </c>
      <c r="D39" s="5">
        <f t="shared" si="0"/>
        <v>196.28112712975098</v>
      </c>
      <c r="E39" s="5">
        <f>SUM(E35:E38)</f>
        <v>688</v>
      </c>
      <c r="F39" s="5">
        <f t="shared" si="1"/>
        <v>0.76393515434155002</v>
      </c>
      <c r="G39" s="15">
        <f t="shared" si="2"/>
        <v>-195.51719197540945</v>
      </c>
      <c r="H39" s="14">
        <f t="shared" si="3"/>
        <v>-0.99610795410892183</v>
      </c>
    </row>
    <row r="40" spans="1:8" x14ac:dyDescent="0.3">
      <c r="C40" s="4"/>
      <c r="D40" s="4"/>
      <c r="E40" s="4"/>
      <c r="F40" s="4"/>
      <c r="G40" s="11"/>
      <c r="H40" s="8"/>
    </row>
    <row r="41" spans="1:8" x14ac:dyDescent="0.3">
      <c r="B41" s="1" t="s">
        <v>83</v>
      </c>
      <c r="C41" s="4" t="s">
        <v>22</v>
      </c>
      <c r="D41" s="4"/>
      <c r="E41" s="4"/>
      <c r="F41" s="4"/>
      <c r="G41" s="11"/>
      <c r="H41" s="8"/>
    </row>
    <row r="42" spans="1:8" x14ac:dyDescent="0.3">
      <c r="A42">
        <v>600</v>
      </c>
      <c r="B42" t="s">
        <v>65</v>
      </c>
      <c r="C42" s="4">
        <v>10000</v>
      </c>
      <c r="D42" s="4">
        <f t="shared" si="0"/>
        <v>10.9217999126256</v>
      </c>
      <c r="E42" s="4">
        <v>3384</v>
      </c>
      <c r="F42" s="4">
        <f t="shared" si="1"/>
        <v>3.7574950033311123</v>
      </c>
      <c r="G42" s="11">
        <f t="shared" si="2"/>
        <v>-7.1643049092944882</v>
      </c>
      <c r="H42" s="8">
        <f t="shared" si="3"/>
        <v>-0.65596375749500335</v>
      </c>
    </row>
    <row r="43" spans="1:8" x14ac:dyDescent="0.3">
      <c r="B43" s="1" t="s">
        <v>84</v>
      </c>
      <c r="C43" s="5">
        <f>SUM(C42:C42)</f>
        <v>10000</v>
      </c>
      <c r="D43" s="5">
        <f t="shared" si="0"/>
        <v>10.9217999126256</v>
      </c>
      <c r="E43" s="5">
        <f>SUM(E42:E42)</f>
        <v>3384</v>
      </c>
      <c r="F43" s="5">
        <f t="shared" si="1"/>
        <v>3.7574950033311123</v>
      </c>
      <c r="G43" s="15">
        <f t="shared" si="2"/>
        <v>-7.1643049092944882</v>
      </c>
      <c r="H43" s="14">
        <f t="shared" si="3"/>
        <v>-0.65596375749500335</v>
      </c>
    </row>
    <row r="44" spans="1:8" x14ac:dyDescent="0.3">
      <c r="C44" s="4"/>
      <c r="D44" s="4"/>
      <c r="E44" s="4"/>
      <c r="F44" s="4"/>
      <c r="G44" s="11"/>
      <c r="H44" s="8"/>
    </row>
    <row r="45" spans="1:8" x14ac:dyDescent="0.3">
      <c r="B45" s="1" t="s">
        <v>85</v>
      </c>
      <c r="C45" s="4"/>
      <c r="D45" s="4"/>
      <c r="E45" s="4"/>
      <c r="F45" s="4"/>
      <c r="G45" s="11"/>
      <c r="H45" s="8"/>
    </row>
    <row r="46" spans="1:8" x14ac:dyDescent="0.3">
      <c r="A46">
        <v>100</v>
      </c>
      <c r="B46" t="s">
        <v>60</v>
      </c>
      <c r="C46" s="4">
        <v>408714</v>
      </c>
      <c r="D46" s="4">
        <f t="shared" si="0"/>
        <v>446.38925294888594</v>
      </c>
      <c r="E46" s="4">
        <v>435885</v>
      </c>
      <c r="F46" s="4">
        <f t="shared" si="1"/>
        <v>483.99400399733508</v>
      </c>
      <c r="G46" s="11">
        <f t="shared" si="2"/>
        <v>37.604751048449145</v>
      </c>
      <c r="H46" s="8">
        <f t="shared" si="3"/>
        <v>8.4242061832871001E-2</v>
      </c>
    </row>
    <row r="47" spans="1:8" x14ac:dyDescent="0.3">
      <c r="A47">
        <v>200</v>
      </c>
      <c r="B47" s="2" t="s">
        <v>63</v>
      </c>
      <c r="C47" s="4">
        <v>350000</v>
      </c>
      <c r="D47" s="4">
        <f t="shared" si="0"/>
        <v>382.26299694189601</v>
      </c>
      <c r="E47" s="4">
        <v>192311</v>
      </c>
      <c r="F47" s="4">
        <f t="shared" si="1"/>
        <v>213.53653120142127</v>
      </c>
      <c r="G47" s="11">
        <f t="shared" si="2"/>
        <v>-168.72646574047474</v>
      </c>
      <c r="H47" s="8">
        <f t="shared" si="3"/>
        <v>-0.44138843437708192</v>
      </c>
    </row>
    <row r="48" spans="1:8" x14ac:dyDescent="0.3">
      <c r="A48">
        <v>500</v>
      </c>
      <c r="B48" t="s">
        <v>64</v>
      </c>
      <c r="C48" s="4">
        <v>650000</v>
      </c>
      <c r="D48" s="4">
        <f t="shared" si="0"/>
        <v>709.916994320664</v>
      </c>
      <c r="E48" s="4">
        <v>581711</v>
      </c>
      <c r="F48" s="4">
        <f t="shared" si="1"/>
        <v>645.91494559182763</v>
      </c>
      <c r="G48" s="11">
        <f t="shared" si="2"/>
        <v>-64.002048728836371</v>
      </c>
      <c r="H48" s="8">
        <f t="shared" si="3"/>
        <v>-9.0154270486342433E-2</v>
      </c>
    </row>
    <row r="49" spans="1:8" x14ac:dyDescent="0.3">
      <c r="A49">
        <v>600</v>
      </c>
      <c r="B49" t="s">
        <v>65</v>
      </c>
      <c r="C49" s="4">
        <v>200000</v>
      </c>
      <c r="D49" s="4">
        <f t="shared" si="0"/>
        <v>218.43599825251201</v>
      </c>
      <c r="E49" s="4">
        <v>216603</v>
      </c>
      <c r="F49" s="4">
        <f t="shared" si="1"/>
        <v>240.50966022651565</v>
      </c>
      <c r="G49" s="11">
        <f t="shared" si="2"/>
        <v>22.073661974003642</v>
      </c>
      <c r="H49" s="8">
        <f t="shared" si="3"/>
        <v>0.10105322451698867</v>
      </c>
    </row>
    <row r="50" spans="1:8" x14ac:dyDescent="0.3">
      <c r="A50">
        <v>700</v>
      </c>
      <c r="B50" t="s">
        <v>95</v>
      </c>
      <c r="C50" s="4">
        <v>5000</v>
      </c>
      <c r="D50" s="4">
        <f t="shared" si="0"/>
        <v>5.4608999563128</v>
      </c>
      <c r="E50" s="4">
        <v>17618</v>
      </c>
      <c r="F50" s="4">
        <f t="shared" si="1"/>
        <v>19.562513879635798</v>
      </c>
      <c r="G50" s="11">
        <f t="shared" si="2"/>
        <v>14.101613923322997</v>
      </c>
      <c r="H50" s="8">
        <f t="shared" si="3"/>
        <v>2.5822875416389075</v>
      </c>
    </row>
    <row r="51" spans="1:8" x14ac:dyDescent="0.3">
      <c r="A51">
        <v>900</v>
      </c>
      <c r="B51" t="s">
        <v>69</v>
      </c>
      <c r="C51" s="4">
        <v>0</v>
      </c>
      <c r="D51" s="4">
        <f t="shared" si="0"/>
        <v>0</v>
      </c>
      <c r="E51" s="4">
        <v>15056</v>
      </c>
      <c r="F51" s="4">
        <f t="shared" si="1"/>
        <v>16.71774372640462</v>
      </c>
      <c r="G51" s="11">
        <f t="shared" si="2"/>
        <v>16.71774372640462</v>
      </c>
      <c r="H51" s="8" t="e">
        <f t="shared" si="3"/>
        <v>#DIV/0!</v>
      </c>
    </row>
    <row r="52" spans="1:8" x14ac:dyDescent="0.3">
      <c r="B52" s="1" t="s">
        <v>86</v>
      </c>
      <c r="C52" s="5">
        <f>SUM(C46:C51)</f>
        <v>1613714</v>
      </c>
      <c r="D52" s="5">
        <f t="shared" si="0"/>
        <v>1762.4661424202709</v>
      </c>
      <c r="E52" s="5">
        <f>SUM(E46:E51)</f>
        <v>1459184</v>
      </c>
      <c r="F52" s="5">
        <f t="shared" si="1"/>
        <v>1620.2353986231401</v>
      </c>
      <c r="G52" s="15">
        <f t="shared" si="2"/>
        <v>-142.2307437971308</v>
      </c>
      <c r="H52" s="14">
        <f t="shared" si="3"/>
        <v>-8.0699844594923853E-2</v>
      </c>
    </row>
    <row r="53" spans="1:8" x14ac:dyDescent="0.3">
      <c r="C53" s="4"/>
      <c r="D53" s="4"/>
      <c r="E53" s="4"/>
      <c r="F53" s="4"/>
      <c r="G53" s="11"/>
      <c r="H53" s="8"/>
    </row>
    <row r="54" spans="1:8" x14ac:dyDescent="0.3">
      <c r="B54" s="1" t="s">
        <v>87</v>
      </c>
      <c r="C54" s="4"/>
      <c r="D54" s="4"/>
      <c r="E54" s="4"/>
      <c r="F54" s="4"/>
      <c r="G54" s="11"/>
      <c r="H54" s="8"/>
    </row>
    <row r="55" spans="1:8" x14ac:dyDescent="0.3">
      <c r="A55">
        <v>100</v>
      </c>
      <c r="B55" t="s">
        <v>60</v>
      </c>
      <c r="C55" s="4">
        <v>966226</v>
      </c>
      <c r="D55" s="4">
        <f t="shared" si="0"/>
        <v>1055.2927042376584</v>
      </c>
      <c r="E55" s="4">
        <v>952003</v>
      </c>
      <c r="F55" s="4">
        <f t="shared" si="1"/>
        <v>1057.0763935154341</v>
      </c>
      <c r="G55" s="11">
        <f t="shared" si="2"/>
        <v>1.783689277775693</v>
      </c>
      <c r="H55" s="8">
        <f t="shared" si="3"/>
        <v>1.6902317912490705E-3</v>
      </c>
    </row>
    <row r="56" spans="1:8" x14ac:dyDescent="0.3">
      <c r="A56">
        <v>200</v>
      </c>
      <c r="B56" s="2" t="s">
        <v>63</v>
      </c>
      <c r="C56" s="4">
        <v>473451</v>
      </c>
      <c r="D56" s="4">
        <f t="shared" si="0"/>
        <v>517.09370904325033</v>
      </c>
      <c r="E56" s="4">
        <v>450847</v>
      </c>
      <c r="F56" s="4">
        <f t="shared" si="1"/>
        <v>500.60737286253607</v>
      </c>
      <c r="G56" s="11">
        <f t="shared" si="2"/>
        <v>-16.486336180714261</v>
      </c>
      <c r="H56" s="8">
        <f t="shared" si="3"/>
        <v>-3.1882685657147157E-2</v>
      </c>
    </row>
    <row r="57" spans="1:8" x14ac:dyDescent="0.3">
      <c r="A57">
        <v>500</v>
      </c>
      <c r="B57" t="s">
        <v>64</v>
      </c>
      <c r="C57" s="4">
        <v>45000</v>
      </c>
      <c r="D57" s="4">
        <f t="shared" si="0"/>
        <v>49.148099606815201</v>
      </c>
      <c r="E57" s="4">
        <v>43529</v>
      </c>
      <c r="F57" s="4">
        <f t="shared" si="1"/>
        <v>48.333333333333329</v>
      </c>
      <c r="G57" s="11">
        <f t="shared" si="2"/>
        <v>-0.81476627348187236</v>
      </c>
      <c r="H57" s="8">
        <f t="shared" si="3"/>
        <v>-1.657777777777783E-2</v>
      </c>
    </row>
    <row r="58" spans="1:8" x14ac:dyDescent="0.3">
      <c r="A58">
        <v>600</v>
      </c>
      <c r="B58" t="s">
        <v>65</v>
      </c>
      <c r="C58" s="4">
        <v>60000</v>
      </c>
      <c r="D58" s="4">
        <f t="shared" si="0"/>
        <v>65.530799475753597</v>
      </c>
      <c r="E58" s="4">
        <v>56659</v>
      </c>
      <c r="F58" s="4">
        <f t="shared" si="1"/>
        <v>62.912502775927159</v>
      </c>
      <c r="G58" s="11">
        <f t="shared" si="2"/>
        <v>-2.6182966998264376</v>
      </c>
      <c r="H58" s="8">
        <f t="shared" si="3"/>
        <v>-3.9955207639351446E-2</v>
      </c>
    </row>
    <row r="59" spans="1:8" x14ac:dyDescent="0.3">
      <c r="A59">
        <v>700</v>
      </c>
      <c r="B59" t="s">
        <v>95</v>
      </c>
      <c r="C59" s="4">
        <v>0</v>
      </c>
      <c r="D59" s="4">
        <f t="shared" si="0"/>
        <v>0</v>
      </c>
      <c r="E59" s="4">
        <v>0</v>
      </c>
      <c r="F59" s="4">
        <f t="shared" si="1"/>
        <v>0</v>
      </c>
      <c r="G59" s="11">
        <f t="shared" si="2"/>
        <v>0</v>
      </c>
      <c r="H59" s="8" t="e">
        <f t="shared" si="3"/>
        <v>#DIV/0!</v>
      </c>
    </row>
    <row r="60" spans="1:8" x14ac:dyDescent="0.3">
      <c r="A60">
        <v>900</v>
      </c>
      <c r="B60" t="s">
        <v>69</v>
      </c>
      <c r="C60" s="4">
        <v>0</v>
      </c>
      <c r="D60" s="4">
        <f t="shared" si="0"/>
        <v>0</v>
      </c>
      <c r="E60" s="4">
        <v>1872</v>
      </c>
      <c r="F60" s="4">
        <f t="shared" si="1"/>
        <v>2.0786142571618922</v>
      </c>
      <c r="G60" s="11">
        <f t="shared" si="2"/>
        <v>2.0786142571618922</v>
      </c>
      <c r="H60" s="8" t="e">
        <f t="shared" si="3"/>
        <v>#DIV/0!</v>
      </c>
    </row>
    <row r="61" spans="1:8" x14ac:dyDescent="0.3">
      <c r="B61" s="1" t="s">
        <v>88</v>
      </c>
      <c r="C61" s="5">
        <f>SUM(C55:C60)</f>
        <v>1544677</v>
      </c>
      <c r="D61" s="5">
        <f t="shared" si="0"/>
        <v>1687.0653123634775</v>
      </c>
      <c r="E61" s="5">
        <f>SUM(E55:E60)</f>
        <v>1504910</v>
      </c>
      <c r="F61" s="5">
        <f t="shared" si="1"/>
        <v>1671.0082167443925</v>
      </c>
      <c r="G61" s="15">
        <f t="shared" si="2"/>
        <v>-16.057095619084976</v>
      </c>
      <c r="H61" s="14">
        <f t="shared" si="3"/>
        <v>-9.5177676296301448E-3</v>
      </c>
    </row>
    <row r="62" spans="1:8" x14ac:dyDescent="0.3">
      <c r="C62" s="4"/>
      <c r="D62" s="4"/>
      <c r="E62" s="4"/>
      <c r="F62" s="4"/>
      <c r="G62" s="11"/>
      <c r="H62" s="8"/>
    </row>
    <row r="63" spans="1:8" x14ac:dyDescent="0.3">
      <c r="B63" s="1" t="s">
        <v>91</v>
      </c>
      <c r="C63" s="4"/>
      <c r="D63" s="4"/>
      <c r="E63" s="4"/>
      <c r="F63" s="4"/>
      <c r="G63" s="11"/>
      <c r="H63" s="8"/>
    </row>
    <row r="64" spans="1:8" x14ac:dyDescent="0.3">
      <c r="A64">
        <v>100</v>
      </c>
      <c r="B64" t="s">
        <v>60</v>
      </c>
      <c r="C64" s="4">
        <v>473892</v>
      </c>
      <c r="D64" s="4">
        <f t="shared" si="0"/>
        <v>517.57536041939716</v>
      </c>
      <c r="E64" s="4">
        <v>478287</v>
      </c>
      <c r="F64" s="4">
        <f t="shared" si="1"/>
        <v>531.07594936708858</v>
      </c>
      <c r="G64" s="11">
        <f t="shared" si="2"/>
        <v>13.500588947691426</v>
      </c>
      <c r="H64" s="8">
        <f t="shared" si="3"/>
        <v>2.6084296085408212E-2</v>
      </c>
    </row>
    <row r="65" spans="1:8" x14ac:dyDescent="0.3">
      <c r="A65">
        <v>200</v>
      </c>
      <c r="B65" s="2" t="s">
        <v>63</v>
      </c>
      <c r="C65" s="4">
        <v>255740</v>
      </c>
      <c r="D65" s="4">
        <f t="shared" si="0"/>
        <v>279.31411096548709</v>
      </c>
      <c r="E65" s="4">
        <v>264952</v>
      </c>
      <c r="F65" s="4">
        <f t="shared" si="1"/>
        <v>294.1949811236953</v>
      </c>
      <c r="G65" s="11">
        <f t="shared" si="2"/>
        <v>14.880870158208211</v>
      </c>
      <c r="H65" s="8">
        <f t="shared" si="3"/>
        <v>5.3276471091168523E-2</v>
      </c>
    </row>
    <row r="66" spans="1:8" x14ac:dyDescent="0.3">
      <c r="A66">
        <v>500</v>
      </c>
      <c r="B66" t="s">
        <v>64</v>
      </c>
      <c r="C66" s="4">
        <v>125000</v>
      </c>
      <c r="D66" s="4">
        <f t="shared" si="0"/>
        <v>136.52249890781999</v>
      </c>
      <c r="E66" s="4">
        <v>114688</v>
      </c>
      <c r="F66" s="4">
        <f t="shared" si="1"/>
        <v>127.3462136353542</v>
      </c>
      <c r="G66" s="11">
        <f t="shared" si="2"/>
        <v>-9.1762852724657904</v>
      </c>
      <c r="H66" s="8">
        <f t="shared" si="3"/>
        <v>-6.7214454363757434E-2</v>
      </c>
    </row>
    <row r="67" spans="1:8" x14ac:dyDescent="0.3">
      <c r="A67">
        <v>600</v>
      </c>
      <c r="B67" t="s">
        <v>65</v>
      </c>
      <c r="C67" s="4">
        <v>310000</v>
      </c>
      <c r="D67" s="4">
        <f t="shared" si="0"/>
        <v>338.5757972913936</v>
      </c>
      <c r="E67" s="4">
        <v>239817</v>
      </c>
      <c r="F67" s="4">
        <f t="shared" si="1"/>
        <v>266.28580946035976</v>
      </c>
      <c r="G67" s="11">
        <f t="shared" si="2"/>
        <v>-72.289987831033841</v>
      </c>
      <c r="H67" s="8">
        <f t="shared" si="3"/>
        <v>-0.21351197696159546</v>
      </c>
    </row>
    <row r="68" spans="1:8" x14ac:dyDescent="0.3">
      <c r="A68">
        <v>900</v>
      </c>
      <c r="B68" t="s">
        <v>69</v>
      </c>
      <c r="C68" s="4">
        <v>140000</v>
      </c>
      <c r="D68" s="4">
        <f t="shared" ref="D68:D93" si="4">C68/$J$1</f>
        <v>152.9051987767584</v>
      </c>
      <c r="E68" s="4">
        <v>141697</v>
      </c>
      <c r="F68" s="4">
        <f t="shared" ref="F68:F93" si="5">E68/$J$2</f>
        <v>157.33622029757939</v>
      </c>
      <c r="G68" s="11">
        <f t="shared" ref="G68:G93" si="6">F68-D68</f>
        <v>4.4310215208209911</v>
      </c>
      <c r="H68" s="8">
        <f t="shared" ref="H68:H93" si="7">G68/D68</f>
        <v>2.8978880746169285E-2</v>
      </c>
    </row>
    <row r="69" spans="1:8" x14ac:dyDescent="0.3">
      <c r="B69" s="1" t="s">
        <v>92</v>
      </c>
      <c r="C69" s="5">
        <f>SUM(C64:C68)</f>
        <v>1304632</v>
      </c>
      <c r="D69" s="5">
        <f t="shared" si="4"/>
        <v>1424.8929663608562</v>
      </c>
      <c r="E69" s="5">
        <f>SUM(E64:E68)</f>
        <v>1239441</v>
      </c>
      <c r="F69" s="5">
        <f t="shared" si="5"/>
        <v>1376.2391738840772</v>
      </c>
      <c r="G69" s="15">
        <f t="shared" si="6"/>
        <v>-48.653792476779017</v>
      </c>
      <c r="H69" s="14">
        <f t="shared" si="7"/>
        <v>-3.4145576983960896E-2</v>
      </c>
    </row>
    <row r="70" spans="1:8" x14ac:dyDescent="0.3">
      <c r="C70" s="4"/>
      <c r="D70" s="4"/>
      <c r="E70" s="4"/>
      <c r="F70" s="4"/>
      <c r="G70" s="11"/>
      <c r="H70" s="8"/>
    </row>
    <row r="71" spans="1:8" x14ac:dyDescent="0.3">
      <c r="B71" s="1" t="s">
        <v>93</v>
      </c>
      <c r="C71" s="4"/>
      <c r="D71" s="4"/>
      <c r="E71" s="4"/>
      <c r="F71" s="4"/>
      <c r="G71" s="11"/>
      <c r="H71" s="8"/>
    </row>
    <row r="72" spans="1:8" x14ac:dyDescent="0.3">
      <c r="A72">
        <v>100</v>
      </c>
      <c r="B72" t="s">
        <v>60</v>
      </c>
      <c r="C72" s="4">
        <v>226644</v>
      </c>
      <c r="D72" s="4">
        <f t="shared" si="4"/>
        <v>247.53604193971165</v>
      </c>
      <c r="E72" s="4">
        <v>222044</v>
      </c>
      <c r="F72" s="4">
        <f t="shared" si="5"/>
        <v>246.55118809682432</v>
      </c>
      <c r="G72" s="11">
        <f t="shared" si="6"/>
        <v>-0.98485384288733258</v>
      </c>
      <c r="H72" s="8">
        <f t="shared" si="7"/>
        <v>-3.9786280622811183E-3</v>
      </c>
    </row>
    <row r="73" spans="1:8" x14ac:dyDescent="0.3">
      <c r="A73">
        <v>200</v>
      </c>
      <c r="B73" s="2" t="s">
        <v>63</v>
      </c>
      <c r="C73" s="4">
        <v>142785</v>
      </c>
      <c r="D73" s="4">
        <f t="shared" si="4"/>
        <v>155.94692005242464</v>
      </c>
      <c r="E73" s="4">
        <v>102014</v>
      </c>
      <c r="F73" s="4">
        <f t="shared" si="5"/>
        <v>113.27337330668443</v>
      </c>
      <c r="G73" s="11">
        <f t="shared" si="6"/>
        <v>-42.673546745740211</v>
      </c>
      <c r="H73" s="8">
        <f t="shared" si="7"/>
        <v>-0.2736414847525982</v>
      </c>
    </row>
    <row r="74" spans="1:8" x14ac:dyDescent="0.3">
      <c r="A74">
        <v>500</v>
      </c>
      <c r="B74" t="s">
        <v>64</v>
      </c>
      <c r="C74" s="4">
        <v>50000</v>
      </c>
      <c r="D74" s="4">
        <f t="shared" si="4"/>
        <v>54.608999563128002</v>
      </c>
      <c r="E74" s="4">
        <v>36622</v>
      </c>
      <c r="F74" s="4">
        <f t="shared" si="5"/>
        <v>40.664001776593381</v>
      </c>
      <c r="G74" s="11">
        <f t="shared" si="6"/>
        <v>-13.944997786534621</v>
      </c>
      <c r="H74" s="8">
        <f t="shared" si="7"/>
        <v>-0.255360799467022</v>
      </c>
    </row>
    <row r="75" spans="1:8" x14ac:dyDescent="0.3">
      <c r="A75">
        <v>600</v>
      </c>
      <c r="B75" t="s">
        <v>65</v>
      </c>
      <c r="C75" s="4">
        <v>65000</v>
      </c>
      <c r="D75" s="4">
        <f t="shared" si="4"/>
        <v>70.991699432066397</v>
      </c>
      <c r="E75" s="4">
        <v>36622</v>
      </c>
      <c r="F75" s="4">
        <f t="shared" si="5"/>
        <v>40.664001776593381</v>
      </c>
      <c r="G75" s="11">
        <f t="shared" si="6"/>
        <v>-30.327697655473017</v>
      </c>
      <c r="H75" s="8">
        <f t="shared" si="7"/>
        <v>-0.42720061497463224</v>
      </c>
    </row>
    <row r="76" spans="1:8" x14ac:dyDescent="0.3">
      <c r="A76">
        <v>700</v>
      </c>
      <c r="B76" t="s">
        <v>95</v>
      </c>
      <c r="C76" s="4">
        <v>15000</v>
      </c>
      <c r="D76" s="4">
        <f t="shared" si="4"/>
        <v>16.382699868938399</v>
      </c>
      <c r="E76" s="11">
        <v>0</v>
      </c>
      <c r="F76" s="4">
        <f t="shared" si="5"/>
        <v>0</v>
      </c>
      <c r="G76" s="11">
        <f t="shared" si="6"/>
        <v>-16.382699868938399</v>
      </c>
      <c r="H76" s="8">
        <f t="shared" si="7"/>
        <v>-1</v>
      </c>
    </row>
    <row r="77" spans="1:8" x14ac:dyDescent="0.3">
      <c r="B77" s="1" t="s">
        <v>94</v>
      </c>
      <c r="C77" s="5">
        <f>SUM(C72:C76)</f>
        <v>499429</v>
      </c>
      <c r="D77" s="5">
        <f t="shared" si="4"/>
        <v>545.46636085626915</v>
      </c>
      <c r="E77" s="5">
        <f>SUM(E72:E76)</f>
        <v>397302</v>
      </c>
      <c r="F77" s="5">
        <f t="shared" si="5"/>
        <v>441.15256495669553</v>
      </c>
      <c r="G77" s="15">
        <f t="shared" si="6"/>
        <v>-104.31379589957362</v>
      </c>
      <c r="H77" s="14">
        <f t="shared" si="7"/>
        <v>-0.19123781663789968</v>
      </c>
    </row>
    <row r="78" spans="1:8" x14ac:dyDescent="0.3">
      <c r="C78" s="4"/>
      <c r="D78" s="4"/>
      <c r="E78" s="4"/>
      <c r="F78" s="4"/>
      <c r="G78" s="11"/>
      <c r="H78" s="8"/>
    </row>
    <row r="79" spans="1:8" x14ac:dyDescent="0.3">
      <c r="B79" s="1" t="s">
        <v>97</v>
      </c>
      <c r="C79" s="4"/>
      <c r="D79" s="4"/>
      <c r="E79" s="4"/>
      <c r="F79" s="4"/>
      <c r="G79" s="11"/>
      <c r="H79" s="8"/>
    </row>
    <row r="80" spans="1:8" x14ac:dyDescent="0.3">
      <c r="A80">
        <v>910</v>
      </c>
      <c r="B80" t="s">
        <v>99</v>
      </c>
      <c r="C80" s="4">
        <v>1444610</v>
      </c>
      <c r="D80" s="4">
        <f t="shared" si="4"/>
        <v>1577.7741371778068</v>
      </c>
      <c r="E80" s="4">
        <v>1512000</v>
      </c>
      <c r="F80" s="4">
        <f t="shared" si="5"/>
        <v>1678.8807461692204</v>
      </c>
      <c r="G80" s="11">
        <f t="shared" si="6"/>
        <v>101.10660899141362</v>
      </c>
      <c r="H80" s="8">
        <f t="shared" si="7"/>
        <v>6.4081801449898806E-2</v>
      </c>
    </row>
    <row r="81" spans="1:8" x14ac:dyDescent="0.3">
      <c r="B81" s="1" t="s">
        <v>98</v>
      </c>
      <c r="C81" s="5">
        <f>SUM(C80:C80)</f>
        <v>1444610</v>
      </c>
      <c r="D81" s="5">
        <f t="shared" si="4"/>
        <v>1577.7741371778068</v>
      </c>
      <c r="E81" s="5">
        <f>SUM(E80:E80)</f>
        <v>1512000</v>
      </c>
      <c r="F81" s="5">
        <f t="shared" si="5"/>
        <v>1678.8807461692204</v>
      </c>
      <c r="G81" s="15">
        <f t="shared" si="6"/>
        <v>101.10660899141362</v>
      </c>
      <c r="H81" s="14">
        <f t="shared" si="7"/>
        <v>6.4081801449898806E-2</v>
      </c>
    </row>
    <row r="82" spans="1:8" x14ac:dyDescent="0.3">
      <c r="B82" s="1"/>
      <c r="C82" s="5"/>
      <c r="D82" s="4"/>
      <c r="E82" s="5"/>
      <c r="F82" s="4"/>
      <c r="G82" s="11"/>
      <c r="H82" s="8"/>
    </row>
    <row r="83" spans="1:8" x14ac:dyDescent="0.3">
      <c r="B83" s="1" t="s">
        <v>121</v>
      </c>
      <c r="C83" s="5">
        <v>5167292</v>
      </c>
      <c r="D83" s="5">
        <f t="shared" si="4"/>
        <v>5643.6129314110967</v>
      </c>
      <c r="E83" s="5">
        <v>4604909</v>
      </c>
      <c r="F83" s="5">
        <f t="shared" si="5"/>
        <v>5113.1567843659777</v>
      </c>
      <c r="G83" s="15">
        <f t="shared" si="6"/>
        <v>-530.456147045119</v>
      </c>
      <c r="H83" s="14">
        <f t="shared" si="7"/>
        <v>-9.3992297751803247E-2</v>
      </c>
    </row>
    <row r="84" spans="1:8" x14ac:dyDescent="0.3">
      <c r="B84" s="1"/>
      <c r="C84" s="5"/>
      <c r="D84" s="4"/>
      <c r="E84" s="5"/>
      <c r="F84" s="4"/>
      <c r="G84" s="11"/>
      <c r="H84" s="8"/>
    </row>
    <row r="85" spans="1:8" x14ac:dyDescent="0.3">
      <c r="B85" s="1" t="s">
        <v>105</v>
      </c>
      <c r="C85" s="5">
        <v>12478557</v>
      </c>
      <c r="D85" s="5">
        <f t="shared" si="4"/>
        <v>13628.830275229357</v>
      </c>
      <c r="E85" s="5">
        <v>11951269</v>
      </c>
      <c r="F85" s="5">
        <f t="shared" si="5"/>
        <v>13270.340883855208</v>
      </c>
      <c r="G85" s="15">
        <f t="shared" si="6"/>
        <v>-358.48939137414891</v>
      </c>
      <c r="H85" s="14">
        <f t="shared" si="7"/>
        <v>-2.6303753450192258E-2</v>
      </c>
    </row>
    <row r="86" spans="1:8" x14ac:dyDescent="0.3">
      <c r="C86" s="4"/>
      <c r="D86" s="4"/>
      <c r="E86" s="4"/>
      <c r="F86" s="4"/>
      <c r="G86" s="11"/>
      <c r="H86" s="8"/>
    </row>
    <row r="87" spans="1:8" x14ac:dyDescent="0.3">
      <c r="A87">
        <v>6300</v>
      </c>
      <c r="B87" s="1" t="s">
        <v>100</v>
      </c>
      <c r="C87" s="4">
        <v>25000</v>
      </c>
      <c r="D87" s="4">
        <f t="shared" si="4"/>
        <v>27.304499781564001</v>
      </c>
      <c r="E87" s="4">
        <v>25000</v>
      </c>
      <c r="F87" s="4">
        <f t="shared" si="5"/>
        <v>27.759271596713301</v>
      </c>
      <c r="G87" s="11">
        <f t="shared" si="6"/>
        <v>0.4547718151493001</v>
      </c>
      <c r="H87" s="8">
        <f t="shared" si="7"/>
        <v>1.6655562958027968E-2</v>
      </c>
    </row>
    <row r="88" spans="1:8" x14ac:dyDescent="0.3">
      <c r="D88" s="4"/>
      <c r="F88" s="4"/>
      <c r="G88" s="11"/>
      <c r="H88" s="8"/>
    </row>
    <row r="89" spans="1:8" x14ac:dyDescent="0.3">
      <c r="A89">
        <v>8000</v>
      </c>
      <c r="B89" s="1" t="s">
        <v>102</v>
      </c>
      <c r="D89" s="4"/>
      <c r="F89" s="4"/>
      <c r="G89" s="11"/>
      <c r="H89" s="8"/>
    </row>
    <row r="90" spans="1:8" x14ac:dyDescent="0.3">
      <c r="B90" t="s">
        <v>126</v>
      </c>
      <c r="C90" s="4">
        <v>735339</v>
      </c>
      <c r="D90" s="4">
        <f t="shared" si="4"/>
        <v>803.12254259501969</v>
      </c>
      <c r="E90" s="4">
        <v>424452</v>
      </c>
      <c r="F90" s="4">
        <f t="shared" si="5"/>
        <v>471.2991339107262</v>
      </c>
      <c r="G90" s="11">
        <f t="shared" si="6"/>
        <v>-331.8234086842935</v>
      </c>
      <c r="H90" s="8">
        <f t="shared" si="7"/>
        <v>-0.41316659797908056</v>
      </c>
    </row>
    <row r="91" spans="1:8" x14ac:dyDescent="0.3">
      <c r="B91" s="6" t="s">
        <v>127</v>
      </c>
      <c r="C91" s="15">
        <f>C90</f>
        <v>735339</v>
      </c>
      <c r="D91" s="5">
        <f t="shared" si="4"/>
        <v>803.12254259501969</v>
      </c>
      <c r="E91" s="15">
        <f>E90</f>
        <v>424452</v>
      </c>
      <c r="F91" s="5">
        <f t="shared" si="5"/>
        <v>471.2991339107262</v>
      </c>
      <c r="G91" s="15">
        <f t="shared" si="6"/>
        <v>-331.8234086842935</v>
      </c>
      <c r="H91" s="14">
        <f t="shared" si="7"/>
        <v>-0.41316659797908056</v>
      </c>
    </row>
    <row r="92" spans="1:8" x14ac:dyDescent="0.3">
      <c r="D92" s="4"/>
      <c r="F92" s="4"/>
      <c r="G92" s="11"/>
      <c r="H92" s="8"/>
    </row>
    <row r="93" spans="1:8" x14ac:dyDescent="0.3">
      <c r="B93" s="1" t="s">
        <v>106</v>
      </c>
      <c r="C93" s="5">
        <v>13238956</v>
      </c>
      <c r="D93" s="5">
        <f t="shared" si="4"/>
        <v>14459.322848405416</v>
      </c>
      <c r="E93" s="5">
        <v>12400721</v>
      </c>
      <c r="F93" s="5">
        <f t="shared" si="5"/>
        <v>13769.399289362647</v>
      </c>
      <c r="G93" s="15">
        <f t="shared" si="6"/>
        <v>-689.92355904276883</v>
      </c>
      <c r="H93" s="14">
        <f t="shared" si="7"/>
        <v>-4.7714790400357789E-2</v>
      </c>
    </row>
    <row r="95" spans="1:8" x14ac:dyDescent="0.3">
      <c r="A95" s="91" t="s">
        <v>263</v>
      </c>
      <c r="B95" s="91"/>
      <c r="C95" s="91"/>
      <c r="D95" s="91"/>
      <c r="E95" s="91"/>
      <c r="F95" s="91"/>
      <c r="G95" s="91"/>
      <c r="H95" s="91"/>
    </row>
    <row r="96" spans="1:8" x14ac:dyDescent="0.3">
      <c r="A96">
        <v>4500</v>
      </c>
      <c r="B96" t="s">
        <v>428</v>
      </c>
      <c r="C96" s="4">
        <v>105355</v>
      </c>
      <c r="D96" s="11">
        <f>C96/J1</f>
        <v>115.06662297946701</v>
      </c>
      <c r="E96" s="4">
        <v>50000</v>
      </c>
      <c r="F96" s="11">
        <f>E96/J2</f>
        <v>55.518543193426602</v>
      </c>
      <c r="G96" s="11">
        <f>F96-D96</f>
        <v>-59.548079786040411</v>
      </c>
      <c r="H96" s="8">
        <f>G96/D96</f>
        <v>-0.51750958048596274</v>
      </c>
    </row>
    <row r="97" spans="1:8" x14ac:dyDescent="0.3">
      <c r="B97" s="1" t="s">
        <v>106</v>
      </c>
      <c r="C97" s="15">
        <f>C96</f>
        <v>105355</v>
      </c>
      <c r="D97" s="15">
        <f>C97/J1</f>
        <v>115.06662297946701</v>
      </c>
      <c r="E97" s="15">
        <f>E96</f>
        <v>50000</v>
      </c>
      <c r="F97" s="15">
        <f>E97/J2</f>
        <v>55.518543193426602</v>
      </c>
      <c r="G97" s="15">
        <f>F97-D97</f>
        <v>-59.548079786040411</v>
      </c>
      <c r="H97" s="14">
        <f>G97/D97</f>
        <v>-0.51750958048596274</v>
      </c>
    </row>
    <row r="99" spans="1:8" x14ac:dyDescent="0.3">
      <c r="A99" s="91" t="s">
        <v>373</v>
      </c>
      <c r="B99" s="91"/>
      <c r="C99" s="91"/>
      <c r="D99" s="91"/>
      <c r="E99" s="91"/>
      <c r="F99" s="91"/>
      <c r="G99" s="91"/>
      <c r="H99" s="91"/>
    </row>
    <row r="100" spans="1:8" x14ac:dyDescent="0.3">
      <c r="A100">
        <v>4700</v>
      </c>
      <c r="B100" t="s">
        <v>175</v>
      </c>
      <c r="C100" s="4">
        <v>325000</v>
      </c>
      <c r="D100" s="11">
        <f>C100/J1</f>
        <v>354.958497160332</v>
      </c>
      <c r="E100" s="4">
        <v>200000</v>
      </c>
      <c r="F100" s="11">
        <f>E100/J2</f>
        <v>222.07417277370641</v>
      </c>
      <c r="G100" s="11">
        <f>F100-D100</f>
        <v>-132.88432438662559</v>
      </c>
      <c r="H100" s="8">
        <f>G100/D100</f>
        <v>-0.37436580741044428</v>
      </c>
    </row>
    <row r="101" spans="1:8" x14ac:dyDescent="0.3">
      <c r="B101" s="1" t="s">
        <v>106</v>
      </c>
      <c r="C101" s="5">
        <v>387732</v>
      </c>
      <c r="D101" s="15">
        <f>C101/J1</f>
        <v>423.47313237221493</v>
      </c>
      <c r="E101" s="5">
        <v>229626</v>
      </c>
      <c r="F101" s="15">
        <f>E101/J2</f>
        <v>254.97001998667554</v>
      </c>
      <c r="G101" s="15">
        <f>F101-D101</f>
        <v>-168.5031123855394</v>
      </c>
      <c r="H101" s="14">
        <f>G101/D101</f>
        <v>-0.39790744560727481</v>
      </c>
    </row>
    <row r="103" spans="1:8" x14ac:dyDescent="0.3">
      <c r="A103" s="91" t="s">
        <v>429</v>
      </c>
      <c r="B103" s="91"/>
      <c r="C103" s="91"/>
      <c r="D103" s="91"/>
      <c r="E103" s="91"/>
      <c r="F103" s="91"/>
      <c r="G103" s="91"/>
      <c r="H103" s="91"/>
    </row>
    <row r="104" spans="1:8" x14ac:dyDescent="0.3">
      <c r="A104">
        <v>4500</v>
      </c>
      <c r="B104" t="s">
        <v>282</v>
      </c>
      <c r="C104" s="4">
        <v>25000</v>
      </c>
      <c r="D104" s="11">
        <f>C104/J1</f>
        <v>27.304499781564001</v>
      </c>
      <c r="E104" s="4">
        <v>25000</v>
      </c>
      <c r="F104" s="4">
        <f>E104/J2</f>
        <v>27.759271596713301</v>
      </c>
      <c r="G104" s="11">
        <f>F104-D104</f>
        <v>0.4547718151493001</v>
      </c>
      <c r="H104" s="8">
        <f>G104/D104</f>
        <v>1.6655562958027968E-2</v>
      </c>
    </row>
    <row r="105" spans="1:8" x14ac:dyDescent="0.3">
      <c r="B105" s="1" t="s">
        <v>106</v>
      </c>
      <c r="C105" s="5">
        <v>53596</v>
      </c>
      <c r="D105" s="15">
        <f>C105/J1</f>
        <v>58.536478811708172</v>
      </c>
      <c r="E105" s="5">
        <v>28956</v>
      </c>
      <c r="F105" s="15">
        <f>E105/J2</f>
        <v>32.151898734177216</v>
      </c>
      <c r="G105" s="15">
        <f>F105-D105</f>
        <v>-26.384580077530956</v>
      </c>
      <c r="H105" s="14">
        <f>G105/D105</f>
        <v>-0.450737396801764</v>
      </c>
    </row>
    <row r="107" spans="1:8" x14ac:dyDescent="0.3">
      <c r="A107" s="91" t="s">
        <v>311</v>
      </c>
      <c r="B107" s="91"/>
      <c r="C107" s="91"/>
      <c r="D107" s="91"/>
      <c r="E107" s="91"/>
      <c r="F107" s="91"/>
      <c r="G107" s="91"/>
      <c r="H107" s="91"/>
    </row>
    <row r="108" spans="1:8" x14ac:dyDescent="0.3">
      <c r="A108">
        <v>3100</v>
      </c>
      <c r="B108" t="s">
        <v>313</v>
      </c>
      <c r="C108" s="4">
        <v>301000</v>
      </c>
      <c r="D108" s="11">
        <f>C108/J1</f>
        <v>328.74617737003058</v>
      </c>
      <c r="E108" s="4">
        <v>301000</v>
      </c>
      <c r="F108" s="11">
        <f>E108/J2</f>
        <v>334.22163002442812</v>
      </c>
      <c r="G108" s="11">
        <f>F108-D108</f>
        <v>5.475452654397543</v>
      </c>
      <c r="H108" s="8">
        <f>G108/D108</f>
        <v>1.6655562958027875E-2</v>
      </c>
    </row>
    <row r="109" spans="1:8" x14ac:dyDescent="0.3">
      <c r="B109" s="1" t="s">
        <v>106</v>
      </c>
      <c r="C109" s="5">
        <v>323683</v>
      </c>
      <c r="D109" s="15">
        <f>C109/J1</f>
        <v>353.52009611183922</v>
      </c>
      <c r="E109" s="5">
        <v>305283</v>
      </c>
      <c r="F109" s="15">
        <f>E109/J2</f>
        <v>338.97734843437706</v>
      </c>
      <c r="G109" s="15">
        <f>F109-D109</f>
        <v>-14.54274767746216</v>
      </c>
      <c r="H109" s="14">
        <f>G109/D109</f>
        <v>-4.1136975910024173E-2</v>
      </c>
    </row>
    <row r="111" spans="1:8" x14ac:dyDescent="0.3">
      <c r="A111" s="91" t="s">
        <v>271</v>
      </c>
      <c r="B111" s="91"/>
      <c r="C111" s="91"/>
      <c r="D111" s="91"/>
      <c r="E111" s="91"/>
      <c r="F111" s="91"/>
      <c r="G111" s="91"/>
      <c r="H111" s="91"/>
    </row>
    <row r="112" spans="1:8" x14ac:dyDescent="0.3">
      <c r="A112">
        <v>200</v>
      </c>
      <c r="B112" t="s">
        <v>271</v>
      </c>
      <c r="C112" s="4">
        <v>1317050</v>
      </c>
      <c r="D112" s="11">
        <f>C112/J1</f>
        <v>1438.4556574923547</v>
      </c>
      <c r="E112" s="4">
        <v>1284050</v>
      </c>
      <c r="F112" s="11">
        <f>E112/J2</f>
        <v>1425.7717077503885</v>
      </c>
      <c r="G112" s="11">
        <f>F112-D112</f>
        <v>-12.683949741966217</v>
      </c>
      <c r="H112" s="8">
        <f>G112/D112</f>
        <v>-8.8177551222385388E-3</v>
      </c>
    </row>
    <row r="113" spans="1:8" x14ac:dyDescent="0.3">
      <c r="B113" s="1" t="s">
        <v>106</v>
      </c>
      <c r="C113" s="15">
        <f>C112</f>
        <v>1317050</v>
      </c>
      <c r="D113" s="15">
        <f>C113/J1</f>
        <v>1438.4556574923547</v>
      </c>
      <c r="E113" s="15">
        <f>E112</f>
        <v>1284050</v>
      </c>
      <c r="F113" s="15">
        <f>E113/J2</f>
        <v>1425.7717077503885</v>
      </c>
      <c r="G113" s="15">
        <f>F113-D113</f>
        <v>-12.683949741966217</v>
      </c>
      <c r="H113" s="14">
        <f>G113/D113</f>
        <v>-8.8177551222385388E-3</v>
      </c>
    </row>
    <row r="115" spans="1:8" x14ac:dyDescent="0.3">
      <c r="A115" s="91" t="s">
        <v>432</v>
      </c>
      <c r="B115" s="91"/>
      <c r="C115" s="91"/>
      <c r="D115" s="91"/>
      <c r="E115" s="91"/>
      <c r="F115" s="91"/>
      <c r="G115" s="91"/>
      <c r="H115" s="91"/>
    </row>
    <row r="116" spans="1:8" x14ac:dyDescent="0.3">
      <c r="A116">
        <v>100</v>
      </c>
      <c r="B116" t="s">
        <v>226</v>
      </c>
      <c r="C116" s="4">
        <v>552206</v>
      </c>
      <c r="D116" s="11">
        <f>C116/J1</f>
        <v>603.10834425513326</v>
      </c>
      <c r="E116" s="4">
        <v>702228</v>
      </c>
      <c r="F116" s="11">
        <f>E116/J2</f>
        <v>779.73351099267154</v>
      </c>
      <c r="G116" s="11">
        <f t="shared" ref="G116:G122" si="8">F116-D116</f>
        <v>176.62516673753828</v>
      </c>
      <c r="H116" s="8">
        <f t="shared" ref="H116:H122" si="9">G116/D116</f>
        <v>0.29285810488276121</v>
      </c>
    </row>
    <row r="117" spans="1:8" x14ac:dyDescent="0.3">
      <c r="A117">
        <v>300</v>
      </c>
      <c r="B117" t="s">
        <v>332</v>
      </c>
      <c r="C117" s="4">
        <v>427528</v>
      </c>
      <c r="D117" s="11">
        <f>C117/J1</f>
        <v>466.93752730449978</v>
      </c>
      <c r="E117" s="4">
        <v>280830</v>
      </c>
      <c r="F117" s="11">
        <f>E117/J2</f>
        <v>311.82544970019984</v>
      </c>
      <c r="G117" s="11">
        <f t="shared" si="8"/>
        <v>-155.11207760429994</v>
      </c>
      <c r="H117" s="8">
        <f t="shared" si="9"/>
        <v>-0.33219021503737073</v>
      </c>
    </row>
    <row r="118" spans="1:8" x14ac:dyDescent="0.3">
      <c r="A118">
        <v>920</v>
      </c>
      <c r="B118" t="s">
        <v>79</v>
      </c>
      <c r="C118" s="4">
        <v>36156</v>
      </c>
      <c r="D118" s="11">
        <f>E118/J1</f>
        <v>38.06356487549148</v>
      </c>
      <c r="E118" s="4">
        <v>34851</v>
      </c>
      <c r="F118" s="11">
        <f>E118/J2</f>
        <v>38.697534976682213</v>
      </c>
      <c r="G118" s="11">
        <f t="shared" si="8"/>
        <v>0.63397010119073371</v>
      </c>
      <c r="H118" s="8">
        <f t="shared" si="9"/>
        <v>1.6655562958028058E-2</v>
      </c>
    </row>
    <row r="119" spans="1:8" x14ac:dyDescent="0.3">
      <c r="A119">
        <v>2200</v>
      </c>
      <c r="B119" t="s">
        <v>162</v>
      </c>
      <c r="C119" s="4">
        <v>3250</v>
      </c>
      <c r="D119" s="11">
        <f>C119/J1</f>
        <v>3.5495849716033203</v>
      </c>
      <c r="E119" s="4">
        <v>500</v>
      </c>
      <c r="F119" s="11">
        <f>E119/J2</f>
        <v>0.55518543193426606</v>
      </c>
      <c r="G119" s="11">
        <f t="shared" si="8"/>
        <v>-2.9943995396690544</v>
      </c>
      <c r="H119" s="8">
        <f t="shared" si="9"/>
        <v>-0.84359145185261109</v>
      </c>
    </row>
    <row r="120" spans="1:8" x14ac:dyDescent="0.3">
      <c r="A120">
        <v>2400</v>
      </c>
      <c r="B120" t="s">
        <v>87</v>
      </c>
      <c r="C120" s="4">
        <v>261405</v>
      </c>
      <c r="D120" s="11">
        <f>C120/J1</f>
        <v>285.5013106159895</v>
      </c>
      <c r="E120" s="4">
        <v>236039</v>
      </c>
      <c r="F120" s="11">
        <f>E120/J2</f>
        <v>262.09082833666446</v>
      </c>
      <c r="G120" s="11">
        <f t="shared" si="8"/>
        <v>-23.410482279325038</v>
      </c>
      <c r="H120" s="8">
        <f t="shared" si="9"/>
        <v>-8.199781019854252E-2</v>
      </c>
    </row>
    <row r="121" spans="1:8" x14ac:dyDescent="0.3">
      <c r="A121">
        <v>2600</v>
      </c>
      <c r="B121" t="s">
        <v>273</v>
      </c>
      <c r="C121" s="4">
        <v>342101</v>
      </c>
      <c r="D121" s="11">
        <f>C121/J1</f>
        <v>373.63586719091307</v>
      </c>
      <c r="E121" s="4">
        <v>325787</v>
      </c>
      <c r="F121" s="11">
        <f>E121/J2</f>
        <v>361.74439262713747</v>
      </c>
      <c r="G121" s="11">
        <f t="shared" si="8"/>
        <v>-11.891474563775603</v>
      </c>
      <c r="H121" s="8">
        <f t="shared" si="9"/>
        <v>-3.1826373236538162E-2</v>
      </c>
    </row>
    <row r="122" spans="1:8" x14ac:dyDescent="0.3">
      <c r="B122" s="1" t="s">
        <v>222</v>
      </c>
      <c r="C122" s="5">
        <v>1542961</v>
      </c>
      <c r="D122" s="15">
        <f>C122/J1</f>
        <v>1685.1911314984709</v>
      </c>
      <c r="E122" s="5">
        <v>1503730</v>
      </c>
      <c r="F122" s="15">
        <f>E122/J2</f>
        <v>1669.6979791250278</v>
      </c>
      <c r="G122" s="15">
        <f t="shared" si="8"/>
        <v>-15.493152373443081</v>
      </c>
      <c r="H122" s="14">
        <f t="shared" si="9"/>
        <v>-9.1937063303119682E-3</v>
      </c>
    </row>
    <row r="124" spans="1:8" x14ac:dyDescent="0.3">
      <c r="A124" s="91" t="s">
        <v>433</v>
      </c>
      <c r="B124" s="91"/>
      <c r="C124" s="91"/>
      <c r="D124" s="91"/>
      <c r="E124" s="91"/>
      <c r="F124" s="91"/>
      <c r="G124" s="91"/>
      <c r="H124" s="91"/>
    </row>
    <row r="125" spans="1:8" x14ac:dyDescent="0.3">
      <c r="A125">
        <v>600</v>
      </c>
      <c r="B125" t="s">
        <v>155</v>
      </c>
      <c r="C125" s="4">
        <v>244000</v>
      </c>
      <c r="D125" s="11">
        <f>C125/J1</f>
        <v>266.49191786806466</v>
      </c>
      <c r="E125" s="4">
        <v>244000</v>
      </c>
      <c r="F125" s="11">
        <f>E125/J2</f>
        <v>270.93049078392181</v>
      </c>
      <c r="G125" s="11">
        <f>F125-D125</f>
        <v>4.4385729158571507</v>
      </c>
      <c r="H125" s="8">
        <f>G125/D125</f>
        <v>1.6655562958027899E-2</v>
      </c>
    </row>
    <row r="126" spans="1:8" x14ac:dyDescent="0.3">
      <c r="B126" s="1" t="s">
        <v>222</v>
      </c>
      <c r="C126" s="15">
        <f>C125</f>
        <v>244000</v>
      </c>
      <c r="D126" s="15">
        <f>C126/J1</f>
        <v>266.49191786806466</v>
      </c>
      <c r="E126" s="15">
        <f>E125</f>
        <v>244000</v>
      </c>
      <c r="F126" s="15">
        <f>E126/J2</f>
        <v>270.93049078392181</v>
      </c>
      <c r="G126" s="15">
        <f>F126-D126</f>
        <v>4.4385729158571507</v>
      </c>
      <c r="H126" s="14">
        <f>G126/D126</f>
        <v>1.6655562958027899E-2</v>
      </c>
    </row>
    <row r="128" spans="1:8" x14ac:dyDescent="0.3">
      <c r="A128" s="91" t="s">
        <v>155</v>
      </c>
      <c r="B128" s="91"/>
      <c r="C128" s="91"/>
      <c r="D128" s="91"/>
      <c r="E128" s="91"/>
      <c r="F128" s="91"/>
      <c r="G128" s="91"/>
      <c r="H128" s="91"/>
    </row>
    <row r="129" spans="1:8" x14ac:dyDescent="0.3">
      <c r="A129">
        <v>600</v>
      </c>
      <c r="B129" t="s">
        <v>155</v>
      </c>
      <c r="C129" s="4">
        <v>61000</v>
      </c>
      <c r="D129" s="11">
        <f>C129/J1</f>
        <v>66.622979467016165</v>
      </c>
      <c r="E129" s="4">
        <v>61000</v>
      </c>
      <c r="F129" s="11">
        <f>E129/J2</f>
        <v>67.732622695980453</v>
      </c>
      <c r="G129" s="11">
        <f>F129-D129</f>
        <v>1.1096432289642877</v>
      </c>
      <c r="H129" s="8">
        <f>G129/D129</f>
        <v>1.6655562958027899E-2</v>
      </c>
    </row>
    <row r="130" spans="1:8" x14ac:dyDescent="0.3">
      <c r="B130" s="1" t="s">
        <v>222</v>
      </c>
      <c r="C130" s="15">
        <f>C129</f>
        <v>61000</v>
      </c>
      <c r="D130" s="15">
        <f>D129</f>
        <v>66.622979467016165</v>
      </c>
      <c r="E130" s="15">
        <f>E129</f>
        <v>61000</v>
      </c>
      <c r="F130" s="15">
        <f>F129</f>
        <v>67.732622695980453</v>
      </c>
      <c r="G130" s="15">
        <f>F130-D130</f>
        <v>1.1096432289642877</v>
      </c>
      <c r="H130" s="14">
        <f>G130/D130</f>
        <v>1.6655562958027899E-2</v>
      </c>
    </row>
    <row r="132" spans="1:8" x14ac:dyDescent="0.3">
      <c r="A132" s="91" t="s">
        <v>437</v>
      </c>
      <c r="B132" s="91"/>
      <c r="C132" s="91"/>
      <c r="D132" s="91"/>
      <c r="E132" s="91"/>
      <c r="F132" s="91"/>
      <c r="G132" s="91"/>
      <c r="H132" s="91"/>
    </row>
    <row r="133" spans="1:8" x14ac:dyDescent="0.3">
      <c r="A133">
        <v>100</v>
      </c>
      <c r="B133" t="s">
        <v>226</v>
      </c>
      <c r="C133" s="4">
        <v>308000</v>
      </c>
      <c r="D133" s="11">
        <f>C133/J1</f>
        <v>336.39143730886849</v>
      </c>
      <c r="E133" s="4">
        <v>308000</v>
      </c>
      <c r="F133" s="11">
        <f>E133/J2</f>
        <v>341.99422607150785</v>
      </c>
      <c r="G133" s="11">
        <f>F133-D133</f>
        <v>5.6027887626393635</v>
      </c>
      <c r="H133" s="8">
        <f>G133/D133</f>
        <v>1.6655562958027927E-2</v>
      </c>
    </row>
    <row r="134" spans="1:8" x14ac:dyDescent="0.3">
      <c r="B134" s="1" t="s">
        <v>222</v>
      </c>
      <c r="C134" s="15">
        <f>C133</f>
        <v>308000</v>
      </c>
      <c r="D134" s="15">
        <f>D133</f>
        <v>336.39143730886849</v>
      </c>
      <c r="E134" s="15">
        <f>E133</f>
        <v>308000</v>
      </c>
      <c r="F134" s="15">
        <f>F133</f>
        <v>341.99422607150785</v>
      </c>
      <c r="G134" s="15">
        <f>F134-D134</f>
        <v>5.6027887626393635</v>
      </c>
      <c r="H134" s="14">
        <f>G134/D134</f>
        <v>1.6655562958027927E-2</v>
      </c>
    </row>
    <row r="136" spans="1:8" x14ac:dyDescent="0.3">
      <c r="A136" s="91" t="s">
        <v>438</v>
      </c>
      <c r="B136" s="91"/>
      <c r="C136" s="91"/>
      <c r="D136" s="91"/>
      <c r="E136" s="91"/>
      <c r="F136" s="91"/>
      <c r="G136" s="91"/>
      <c r="H136" s="91"/>
    </row>
    <row r="137" spans="1:8" x14ac:dyDescent="0.3">
      <c r="A137">
        <v>100</v>
      </c>
      <c r="B137" t="s">
        <v>226</v>
      </c>
      <c r="C137" s="4">
        <v>691075</v>
      </c>
      <c r="D137" s="11">
        <f>C137/J1</f>
        <v>754.77828746177363</v>
      </c>
      <c r="E137" s="4">
        <v>691075</v>
      </c>
      <c r="F137" s="11">
        <f>E137/J2</f>
        <v>767.34954474794574</v>
      </c>
      <c r="G137" s="11">
        <f>F137-D137</f>
        <v>12.571257286172113</v>
      </c>
      <c r="H137" s="8">
        <f>G137/D137</f>
        <v>1.6655562958027982E-2</v>
      </c>
    </row>
    <row r="138" spans="1:8" x14ac:dyDescent="0.3">
      <c r="A138">
        <v>200</v>
      </c>
      <c r="B138" t="s">
        <v>115</v>
      </c>
      <c r="C138" s="4">
        <v>8925</v>
      </c>
      <c r="D138" s="11">
        <f>C138/J1</f>
        <v>9.7477064220183482</v>
      </c>
      <c r="E138" s="4">
        <v>8925</v>
      </c>
      <c r="F138" s="11">
        <f>E138/J2</f>
        <v>9.9100599600266488</v>
      </c>
      <c r="G138" s="11">
        <f>F138-D138</f>
        <v>0.16235353800830055</v>
      </c>
      <c r="H138" s="8">
        <f>G138/D138</f>
        <v>1.665556295802801E-2</v>
      </c>
    </row>
    <row r="139" spans="1:8" x14ac:dyDescent="0.3">
      <c r="B139" s="1" t="s">
        <v>106</v>
      </c>
      <c r="C139" s="5">
        <v>700000</v>
      </c>
      <c r="D139" s="15">
        <f>C139/J1</f>
        <v>764.52599388379201</v>
      </c>
      <c r="E139" s="5">
        <v>700000</v>
      </c>
      <c r="F139" s="15">
        <f>E139/J2</f>
        <v>777.25960470797247</v>
      </c>
      <c r="G139" s="15">
        <f>F139-D139</f>
        <v>12.73361082418046</v>
      </c>
      <c r="H139" s="14">
        <f>G139/D139</f>
        <v>1.6655562958028041E-2</v>
      </c>
    </row>
    <row r="141" spans="1:8" x14ac:dyDescent="0.3">
      <c r="A141" s="91" t="s">
        <v>225</v>
      </c>
      <c r="B141" s="91"/>
      <c r="C141" s="91"/>
      <c r="D141" s="91"/>
      <c r="E141" s="91"/>
      <c r="F141" s="91"/>
      <c r="G141" s="91"/>
      <c r="H141" s="91"/>
    </row>
    <row r="142" spans="1:8" x14ac:dyDescent="0.3">
      <c r="A142">
        <v>400</v>
      </c>
      <c r="B142" t="s">
        <v>70</v>
      </c>
      <c r="C142" s="4">
        <v>44350</v>
      </c>
      <c r="D142" s="4">
        <f>C142/J1</f>
        <v>48.438182612494536</v>
      </c>
      <c r="E142" s="4">
        <v>44350</v>
      </c>
      <c r="F142" s="11">
        <f>E142/J2</f>
        <v>49.2449478125694</v>
      </c>
      <c r="G142" s="11">
        <f>F142-D142</f>
        <v>0.80676520007486374</v>
      </c>
      <c r="H142" s="8">
        <f>G142/D142</f>
        <v>1.6655562958028079E-2</v>
      </c>
    </row>
    <row r="143" spans="1:8" x14ac:dyDescent="0.3">
      <c r="B143" s="1" t="s">
        <v>106</v>
      </c>
      <c r="C143" s="15">
        <f t="shared" ref="C143:H143" si="10">C142</f>
        <v>44350</v>
      </c>
      <c r="D143" s="15">
        <f t="shared" si="10"/>
        <v>48.438182612494536</v>
      </c>
      <c r="E143" s="15">
        <f t="shared" si="10"/>
        <v>44350</v>
      </c>
      <c r="F143" s="15">
        <f t="shared" si="10"/>
        <v>49.2449478125694</v>
      </c>
      <c r="G143" s="15">
        <f t="shared" si="10"/>
        <v>0.80676520007486374</v>
      </c>
      <c r="H143" s="71">
        <f t="shared" si="10"/>
        <v>1.6655562958028079E-2</v>
      </c>
    </row>
  </sheetData>
  <mergeCells count="11">
    <mergeCell ref="A141:H141"/>
    <mergeCell ref="A115:H115"/>
    <mergeCell ref="A124:H124"/>
    <mergeCell ref="A128:H128"/>
    <mergeCell ref="A132:H132"/>
    <mergeCell ref="A136:H136"/>
    <mergeCell ref="A95:H95"/>
    <mergeCell ref="A99:H99"/>
    <mergeCell ref="A103:H103"/>
    <mergeCell ref="A107:H107"/>
    <mergeCell ref="A111:H111"/>
  </mergeCells>
  <pageMargins left="0.7" right="0.7" top="0.75" bottom="0.75" header="0.3" footer="0.3"/>
  <pageSetup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87B1B-A3F9-450E-961E-BC2F9A253469}">
  <sheetPr>
    <tabColor theme="9" tint="0.39997558519241921"/>
  </sheetPr>
  <dimension ref="A1:K131"/>
  <sheetViews>
    <sheetView topLeftCell="A122" workbookViewId="0">
      <selection activeCell="B149" sqref="B149"/>
    </sheetView>
  </sheetViews>
  <sheetFormatPr defaultRowHeight="14.4" x14ac:dyDescent="0.3"/>
  <cols>
    <col min="2" max="2" width="33.77734375" bestFit="1" customWidth="1"/>
    <col min="3" max="3" width="15.109375" bestFit="1" customWidth="1"/>
    <col min="4" max="4" width="15" bestFit="1" customWidth="1"/>
    <col min="5" max="5" width="15.109375" bestFit="1" customWidth="1"/>
    <col min="6" max="6" width="15" bestFit="1" customWidth="1"/>
    <col min="7" max="7" width="11.109375" bestFit="1" customWidth="1"/>
    <col min="8" max="8" width="11.44140625" bestFit="1" customWidth="1"/>
    <col min="11" max="11" width="10.109375" bestFit="1" customWidth="1"/>
  </cols>
  <sheetData>
    <row r="1" spans="1:11" x14ac:dyDescent="0.3">
      <c r="B1" s="52" t="s">
        <v>41</v>
      </c>
      <c r="C1" s="12" t="s">
        <v>24</v>
      </c>
      <c r="D1" s="12" t="s">
        <v>269</v>
      </c>
      <c r="E1" s="5" t="s">
        <v>25</v>
      </c>
      <c r="F1" s="5" t="s">
        <v>270</v>
      </c>
      <c r="G1" s="1" t="s">
        <v>26</v>
      </c>
      <c r="H1" s="1" t="s">
        <v>27</v>
      </c>
      <c r="J1">
        <v>986.6</v>
      </c>
      <c r="K1" s="4">
        <v>4904</v>
      </c>
    </row>
    <row r="2" spans="1:11" x14ac:dyDescent="0.3">
      <c r="A2">
        <v>1110</v>
      </c>
      <c r="B2" t="s">
        <v>23</v>
      </c>
      <c r="C2" s="4">
        <v>4498453</v>
      </c>
      <c r="D2" s="4">
        <f>C2/$J$1</f>
        <v>4559.5509831745385</v>
      </c>
      <c r="E2" s="4">
        <v>4734803</v>
      </c>
      <c r="F2" s="4">
        <f t="shared" ref="F2:F15" si="0">E2/$J$2</f>
        <v>4794.2517213446736</v>
      </c>
      <c r="G2" s="11">
        <f t="shared" ref="G2:G15" si="1">F2-D2</f>
        <v>234.70073817013508</v>
      </c>
      <c r="H2" s="8">
        <f t="shared" ref="H2:H15" si="2">G2/D2</f>
        <v>5.1474528749918091E-2</v>
      </c>
      <c r="J2">
        <v>987.6</v>
      </c>
    </row>
    <row r="3" spans="1:11" x14ac:dyDescent="0.3">
      <c r="A3">
        <v>1112</v>
      </c>
      <c r="B3" t="s">
        <v>378</v>
      </c>
      <c r="C3" s="4">
        <v>8800169</v>
      </c>
      <c r="D3" s="4">
        <f>C3/$J$1</f>
        <v>8919.6928846543688</v>
      </c>
      <c r="E3" s="4">
        <v>8834921</v>
      </c>
      <c r="F3" s="4">
        <f t="shared" si="0"/>
        <v>8945.8495342243823</v>
      </c>
      <c r="G3" s="11">
        <f t="shared" si="1"/>
        <v>26.156649570013542</v>
      </c>
      <c r="H3" s="8">
        <f t="shared" si="2"/>
        <v>2.9324607818071858E-3</v>
      </c>
    </row>
    <row r="4" spans="1:11" x14ac:dyDescent="0.3">
      <c r="A4">
        <v>1120</v>
      </c>
      <c r="B4" t="s">
        <v>28</v>
      </c>
      <c r="C4" s="4">
        <v>1238218</v>
      </c>
      <c r="D4" s="4">
        <f t="shared" ref="D4:D75" si="3">C4/$J$1</f>
        <v>1255.0354753699573</v>
      </c>
      <c r="E4" s="4">
        <v>1274020</v>
      </c>
      <c r="F4" s="4">
        <f t="shared" si="0"/>
        <v>1290.016200891049</v>
      </c>
      <c r="G4" s="11">
        <f t="shared" si="1"/>
        <v>34.980725521091699</v>
      </c>
      <c r="H4" s="8">
        <f t="shared" si="2"/>
        <v>2.7872300191976753E-2</v>
      </c>
    </row>
    <row r="5" spans="1:11" x14ac:dyDescent="0.3">
      <c r="A5">
        <v>1192</v>
      </c>
      <c r="B5" t="s">
        <v>32</v>
      </c>
      <c r="C5" s="4">
        <v>543929</v>
      </c>
      <c r="D5" s="4">
        <f t="shared" si="3"/>
        <v>551.31664301642002</v>
      </c>
      <c r="E5" s="4">
        <v>594936</v>
      </c>
      <c r="F5" s="4">
        <f t="shared" si="0"/>
        <v>602.40583232077768</v>
      </c>
      <c r="G5" s="11">
        <f t="shared" si="1"/>
        <v>51.08918930435766</v>
      </c>
      <c r="H5" s="8">
        <f t="shared" si="2"/>
        <v>9.2667598469063556E-2</v>
      </c>
    </row>
    <row r="6" spans="1:11" x14ac:dyDescent="0.3">
      <c r="A6">
        <v>1193</v>
      </c>
      <c r="B6" t="s">
        <v>33</v>
      </c>
      <c r="C6" s="4">
        <v>2500</v>
      </c>
      <c r="D6" s="4">
        <f t="shared" si="3"/>
        <v>2.5339549969592539</v>
      </c>
      <c r="E6" s="4">
        <v>2500</v>
      </c>
      <c r="F6" s="4">
        <f t="shared" si="0"/>
        <v>2.5313892264074522</v>
      </c>
      <c r="G6" s="11">
        <f t="shared" si="1"/>
        <v>-2.5657705518016272E-3</v>
      </c>
      <c r="H6" s="8">
        <f t="shared" si="2"/>
        <v>-1.0125556905629942E-3</v>
      </c>
    </row>
    <row r="7" spans="1:11" x14ac:dyDescent="0.3">
      <c r="A7">
        <v>1300</v>
      </c>
      <c r="B7" t="s">
        <v>34</v>
      </c>
      <c r="C7" s="4">
        <v>20000</v>
      </c>
      <c r="D7" s="4">
        <f t="shared" si="3"/>
        <v>20.271639975674031</v>
      </c>
      <c r="E7" s="4">
        <v>20000</v>
      </c>
      <c r="F7" s="4">
        <f t="shared" si="0"/>
        <v>20.251113811259618</v>
      </c>
      <c r="G7" s="11">
        <f t="shared" si="1"/>
        <v>-2.0526164414413017E-2</v>
      </c>
      <c r="H7" s="8">
        <f t="shared" si="2"/>
        <v>-1.0125556905629942E-3</v>
      </c>
    </row>
    <row r="8" spans="1:11" x14ac:dyDescent="0.3">
      <c r="A8">
        <v>1510</v>
      </c>
      <c r="B8" t="s">
        <v>379</v>
      </c>
      <c r="C8" s="4">
        <v>85000</v>
      </c>
      <c r="D8" s="4">
        <f t="shared" si="3"/>
        <v>86.154469896614629</v>
      </c>
      <c r="E8" s="4">
        <v>0</v>
      </c>
      <c r="F8" s="4">
        <f t="shared" si="0"/>
        <v>0</v>
      </c>
      <c r="G8" s="11">
        <f t="shared" si="1"/>
        <v>-86.154469896614629</v>
      </c>
      <c r="H8" s="8">
        <f t="shared" si="2"/>
        <v>-1</v>
      </c>
    </row>
    <row r="9" spans="1:11" x14ac:dyDescent="0.3">
      <c r="A9">
        <v>1520</v>
      </c>
      <c r="B9" t="s">
        <v>380</v>
      </c>
      <c r="C9" s="4">
        <v>50000</v>
      </c>
      <c r="D9" s="4">
        <f t="shared" si="3"/>
        <v>50.679099939185079</v>
      </c>
      <c r="E9" s="4">
        <v>0</v>
      </c>
      <c r="F9" s="4">
        <f t="shared" si="0"/>
        <v>0</v>
      </c>
      <c r="G9" s="11">
        <f t="shared" si="1"/>
        <v>-50.679099939185079</v>
      </c>
      <c r="H9" s="8">
        <f t="shared" si="2"/>
        <v>-1</v>
      </c>
    </row>
    <row r="10" spans="1:11" x14ac:dyDescent="0.3">
      <c r="A10">
        <v>1532</v>
      </c>
      <c r="B10" t="s">
        <v>381</v>
      </c>
      <c r="C10" s="4">
        <v>5000</v>
      </c>
      <c r="D10" s="4">
        <f t="shared" si="3"/>
        <v>5.0679099939185077</v>
      </c>
      <c r="E10" s="4">
        <v>0</v>
      </c>
      <c r="F10" s="4">
        <f t="shared" si="0"/>
        <v>0</v>
      </c>
      <c r="G10" s="11">
        <f t="shared" si="1"/>
        <v>-5.0679099939185077</v>
      </c>
      <c r="H10" s="8">
        <f t="shared" si="2"/>
        <v>-1</v>
      </c>
    </row>
    <row r="11" spans="1:11" x14ac:dyDescent="0.3">
      <c r="A11">
        <v>1614</v>
      </c>
      <c r="B11" t="s">
        <v>382</v>
      </c>
      <c r="C11" s="4">
        <v>1735</v>
      </c>
      <c r="D11" s="4">
        <f t="shared" si="3"/>
        <v>1.7585647678897223</v>
      </c>
      <c r="E11" s="4">
        <v>0</v>
      </c>
      <c r="F11" s="4">
        <f t="shared" si="0"/>
        <v>0</v>
      </c>
      <c r="G11" s="11">
        <f t="shared" si="1"/>
        <v>-1.7585647678897223</v>
      </c>
      <c r="H11" s="8">
        <f t="shared" si="2"/>
        <v>-1</v>
      </c>
    </row>
    <row r="12" spans="1:11" x14ac:dyDescent="0.3">
      <c r="A12">
        <v>1928</v>
      </c>
      <c r="B12" t="s">
        <v>383</v>
      </c>
      <c r="C12" s="4">
        <v>135</v>
      </c>
      <c r="D12" s="4">
        <f t="shared" si="3"/>
        <v>0.13683356983579972</v>
      </c>
      <c r="E12" s="4">
        <v>0</v>
      </c>
      <c r="F12" s="4">
        <f t="shared" si="0"/>
        <v>0</v>
      </c>
      <c r="G12" s="11">
        <f t="shared" si="1"/>
        <v>-0.13683356983579972</v>
      </c>
      <c r="H12" s="8">
        <f t="shared" si="2"/>
        <v>-1</v>
      </c>
    </row>
    <row r="13" spans="1:11" x14ac:dyDescent="0.3">
      <c r="A13">
        <v>1990</v>
      </c>
      <c r="B13" t="s">
        <v>39</v>
      </c>
      <c r="C13" s="4">
        <v>510</v>
      </c>
      <c r="D13" s="4">
        <f t="shared" si="3"/>
        <v>0.51692681937968776</v>
      </c>
      <c r="E13" s="4">
        <v>510</v>
      </c>
      <c r="F13" s="4">
        <f t="shared" si="0"/>
        <v>0.51640340218712033</v>
      </c>
      <c r="G13" s="11">
        <f t="shared" si="1"/>
        <v>-5.2341719256743247E-4</v>
      </c>
      <c r="H13" s="8">
        <f t="shared" si="2"/>
        <v>-1.0125556905628019E-3</v>
      </c>
    </row>
    <row r="14" spans="1:11" x14ac:dyDescent="0.3">
      <c r="A14">
        <v>1993</v>
      </c>
      <c r="B14" t="s">
        <v>384</v>
      </c>
      <c r="C14" s="4">
        <v>2500</v>
      </c>
      <c r="D14" s="4">
        <f t="shared" si="3"/>
        <v>2.5339549969592539</v>
      </c>
      <c r="E14" s="4">
        <v>2500</v>
      </c>
      <c r="F14" s="4">
        <f t="shared" si="0"/>
        <v>2.5313892264074522</v>
      </c>
      <c r="G14" s="11">
        <f t="shared" si="1"/>
        <v>-2.5657705518016272E-3</v>
      </c>
      <c r="H14" s="8">
        <f t="shared" si="2"/>
        <v>-1.0125556905629942E-3</v>
      </c>
    </row>
    <row r="15" spans="1:11" x14ac:dyDescent="0.3">
      <c r="A15" s="1">
        <v>1000</v>
      </c>
      <c r="B15" s="1" t="s">
        <v>40</v>
      </c>
      <c r="C15" s="5">
        <f>SUM(C2:C14)</f>
        <v>15248149</v>
      </c>
      <c r="D15" s="5">
        <f t="shared" si="3"/>
        <v>15455.249341171701</v>
      </c>
      <c r="E15" s="5">
        <f>SUM(E2:E14)</f>
        <v>15464190</v>
      </c>
      <c r="F15" s="5">
        <f t="shared" si="0"/>
        <v>15658.353584447144</v>
      </c>
      <c r="G15" s="15">
        <f t="shared" si="1"/>
        <v>203.10424327544388</v>
      </c>
      <c r="H15" s="14">
        <f t="shared" si="2"/>
        <v>1.3141440735892136E-2</v>
      </c>
    </row>
    <row r="16" spans="1:11" x14ac:dyDescent="0.3">
      <c r="C16" s="4"/>
      <c r="D16" s="4"/>
      <c r="E16" s="4"/>
      <c r="F16" s="4"/>
      <c r="G16" s="11"/>
      <c r="H16" s="8"/>
    </row>
    <row r="17" spans="1:8" x14ac:dyDescent="0.3">
      <c r="B17" s="52" t="s">
        <v>42</v>
      </c>
      <c r="C17" s="4"/>
      <c r="D17" s="4"/>
      <c r="E17" s="4"/>
      <c r="F17" s="4"/>
      <c r="G17" s="11"/>
      <c r="H17" s="8"/>
    </row>
    <row r="18" spans="1:8" x14ac:dyDescent="0.3">
      <c r="A18">
        <v>3110</v>
      </c>
      <c r="B18" t="s">
        <v>43</v>
      </c>
      <c r="C18" s="4">
        <v>141724</v>
      </c>
      <c r="D18" s="4">
        <f t="shared" si="3"/>
        <v>143.64889519562132</v>
      </c>
      <c r="E18" s="4">
        <v>0</v>
      </c>
      <c r="F18" s="4">
        <f>E18/$J$2</f>
        <v>0</v>
      </c>
      <c r="G18" s="11">
        <f>F18-D18</f>
        <v>-143.64889519562132</v>
      </c>
      <c r="H18" s="8">
        <f>G18/D18</f>
        <v>-1</v>
      </c>
    </row>
    <row r="19" spans="1:8" x14ac:dyDescent="0.3">
      <c r="A19" s="1">
        <v>3000</v>
      </c>
      <c r="B19" s="52" t="s">
        <v>46</v>
      </c>
      <c r="C19" s="5">
        <f>SUM(C18:C18)</f>
        <v>141724</v>
      </c>
      <c r="D19" s="4">
        <f t="shared" si="3"/>
        <v>143.64889519562132</v>
      </c>
      <c r="E19" s="5">
        <f>SUM(E18:E18)</f>
        <v>0</v>
      </c>
      <c r="F19" s="5">
        <f>E19/$J$2</f>
        <v>0</v>
      </c>
      <c r="G19" s="15">
        <f>F19-D19</f>
        <v>-143.64889519562132</v>
      </c>
      <c r="H19" s="14">
        <f>G19/D19</f>
        <v>-1</v>
      </c>
    </row>
    <row r="20" spans="1:8" x14ac:dyDescent="0.3">
      <c r="C20" s="4"/>
      <c r="D20" s="4">
        <f t="shared" si="3"/>
        <v>0</v>
      </c>
      <c r="E20" s="4"/>
      <c r="F20" s="4"/>
      <c r="G20" s="11"/>
      <c r="H20" s="8"/>
    </row>
    <row r="21" spans="1:8" x14ac:dyDescent="0.3">
      <c r="B21" s="52" t="s">
        <v>44</v>
      </c>
      <c r="C21" s="4"/>
      <c r="D21" s="4">
        <f t="shared" si="3"/>
        <v>0</v>
      </c>
      <c r="E21" s="4"/>
      <c r="F21" s="4"/>
      <c r="G21" s="11"/>
      <c r="H21" s="8"/>
    </row>
    <row r="22" spans="1:8" x14ac:dyDescent="0.3">
      <c r="A22">
        <v>4210</v>
      </c>
      <c r="B22" s="16" t="s">
        <v>385</v>
      </c>
      <c r="C22" s="4">
        <v>12500</v>
      </c>
      <c r="D22" s="4">
        <f t="shared" si="3"/>
        <v>12.66977498479627</v>
      </c>
      <c r="E22" s="4">
        <v>25000</v>
      </c>
      <c r="F22" s="4">
        <f>E22/$J$2</f>
        <v>25.313892264074525</v>
      </c>
      <c r="G22" s="11">
        <f>F22-D22</f>
        <v>12.644117279278255</v>
      </c>
      <c r="H22" s="8">
        <f>G22/D22</f>
        <v>0.99797488861887418</v>
      </c>
    </row>
    <row r="23" spans="1:8" x14ac:dyDescent="0.3">
      <c r="A23">
        <v>4703</v>
      </c>
      <c r="B23" s="16" t="s">
        <v>386</v>
      </c>
      <c r="C23" s="4">
        <v>14168</v>
      </c>
      <c r="D23" s="4">
        <f t="shared" si="3"/>
        <v>14.360429758767484</v>
      </c>
      <c r="E23" s="4">
        <v>14168</v>
      </c>
      <c r="F23" s="4">
        <f>E23/$J$2</f>
        <v>14.345889023896314</v>
      </c>
      <c r="G23" s="11">
        <f>F23-D23</f>
        <v>-1.4540734871170358E-2</v>
      </c>
      <c r="H23" s="8">
        <f>G23/D23</f>
        <v>-1.0125556905630064E-3</v>
      </c>
    </row>
    <row r="24" spans="1:8" x14ac:dyDescent="0.3">
      <c r="A24">
        <v>4810</v>
      </c>
      <c r="B24" t="s">
        <v>387</v>
      </c>
      <c r="C24" s="4">
        <v>112000</v>
      </c>
      <c r="D24" s="4">
        <f t="shared" si="3"/>
        <v>113.52118386377458</v>
      </c>
      <c r="E24" s="4">
        <v>0</v>
      </c>
      <c r="F24" s="4">
        <f>E24/$J$2</f>
        <v>0</v>
      </c>
      <c r="G24" s="11">
        <f>F24-D24</f>
        <v>-113.52118386377458</v>
      </c>
      <c r="H24" s="8">
        <f>G24/D24</f>
        <v>-1</v>
      </c>
    </row>
    <row r="25" spans="1:8" x14ac:dyDescent="0.3">
      <c r="A25" s="1">
        <v>4000</v>
      </c>
      <c r="B25" s="52" t="s">
        <v>49</v>
      </c>
      <c r="C25" s="5">
        <f>SUM(C22:C24)</f>
        <v>138668</v>
      </c>
      <c r="D25" s="5">
        <f t="shared" si="3"/>
        <v>140.55138860733834</v>
      </c>
      <c r="E25" s="5">
        <f>SUM(E22:E24)</f>
        <v>39168</v>
      </c>
      <c r="F25" s="5">
        <f>E25/$J$2</f>
        <v>39.659781287970837</v>
      </c>
      <c r="G25" s="15">
        <f>F25-D25</f>
        <v>-100.89160731936749</v>
      </c>
      <c r="H25" s="14">
        <f>G25/D25</f>
        <v>-0.7178271827767615</v>
      </c>
    </row>
    <row r="26" spans="1:8" x14ac:dyDescent="0.3">
      <c r="C26" s="4"/>
      <c r="D26" s="4">
        <f t="shared" si="3"/>
        <v>0</v>
      </c>
      <c r="E26" s="4"/>
      <c r="F26" s="4"/>
      <c r="G26" s="11"/>
      <c r="H26" s="8"/>
    </row>
    <row r="27" spans="1:8" x14ac:dyDescent="0.3">
      <c r="B27" s="1" t="s">
        <v>52</v>
      </c>
      <c r="C27" s="4"/>
      <c r="D27" s="4">
        <f t="shared" si="3"/>
        <v>0</v>
      </c>
      <c r="E27" s="4"/>
      <c r="F27" s="4"/>
      <c r="G27" s="11"/>
      <c r="H27" s="8"/>
    </row>
    <row r="28" spans="1:8" x14ac:dyDescent="0.3">
      <c r="A28">
        <v>5300</v>
      </c>
      <c r="B28" t="s">
        <v>50</v>
      </c>
      <c r="C28" s="4">
        <v>2500</v>
      </c>
      <c r="D28" s="4">
        <f t="shared" si="3"/>
        <v>2.5339549969592539</v>
      </c>
      <c r="E28" s="4">
        <v>2500</v>
      </c>
      <c r="F28" s="4">
        <f>E28/$J$2</f>
        <v>2.5313892264074522</v>
      </c>
      <c r="G28" s="11">
        <f>F28-D28</f>
        <v>-2.5657705518016272E-3</v>
      </c>
      <c r="H28" s="8">
        <f>G28/D28</f>
        <v>-1.0125556905629942E-3</v>
      </c>
    </row>
    <row r="29" spans="1:8" x14ac:dyDescent="0.3">
      <c r="B29" s="1" t="s">
        <v>51</v>
      </c>
      <c r="C29" s="5">
        <v>5000</v>
      </c>
      <c r="D29" s="5">
        <f t="shared" si="3"/>
        <v>5.0679099939185077</v>
      </c>
      <c r="E29" s="5">
        <v>5000</v>
      </c>
      <c r="F29" s="5">
        <f>E29/$J$2</f>
        <v>5.0627784528149045</v>
      </c>
      <c r="G29" s="15">
        <f>F29-D29</f>
        <v>-5.1315411036032543E-3</v>
      </c>
      <c r="H29" s="14">
        <f>G29/D29</f>
        <v>-1.0125556905629942E-3</v>
      </c>
    </row>
    <row r="30" spans="1:8" x14ac:dyDescent="0.3">
      <c r="C30" s="4"/>
      <c r="D30" s="4"/>
      <c r="E30" s="5"/>
      <c r="F30" s="4"/>
      <c r="G30" s="11"/>
      <c r="H30" s="8"/>
    </row>
    <row r="31" spans="1:8" x14ac:dyDescent="0.3">
      <c r="B31" s="1" t="s">
        <v>56</v>
      </c>
      <c r="C31" s="4"/>
      <c r="D31" s="4"/>
      <c r="E31" s="5"/>
      <c r="F31" s="4"/>
      <c r="G31" s="11"/>
      <c r="H31" s="8"/>
    </row>
    <row r="32" spans="1:8" x14ac:dyDescent="0.3">
      <c r="B32" s="2" t="s">
        <v>388</v>
      </c>
      <c r="C32" s="4">
        <v>9555477</v>
      </c>
      <c r="D32" s="4">
        <f t="shared" si="3"/>
        <v>9685.2594769916886</v>
      </c>
      <c r="E32" s="28">
        <v>8800169</v>
      </c>
      <c r="F32" s="4">
        <f>E32/$J$2</f>
        <v>8910.661198865937</v>
      </c>
      <c r="G32" s="11">
        <f>F32-D32</f>
        <v>-774.59827812575168</v>
      </c>
      <c r="H32" s="8">
        <f>G32/D32</f>
        <v>-7.9977029006387285E-2</v>
      </c>
    </row>
    <row r="33" spans="1:8" x14ac:dyDescent="0.3">
      <c r="B33" s="2" t="s">
        <v>113</v>
      </c>
      <c r="C33" s="4">
        <v>4077570</v>
      </c>
      <c r="D33" s="4">
        <f t="shared" si="3"/>
        <v>4132.9515507804581</v>
      </c>
      <c r="E33" s="4">
        <v>6372953</v>
      </c>
      <c r="F33" s="4">
        <f>E33/$J$2</f>
        <v>6452.9698258404214</v>
      </c>
      <c r="G33" s="11">
        <f>F33-D33</f>
        <v>2320.0182750599633</v>
      </c>
      <c r="H33" s="8">
        <f>G33/D33</f>
        <v>0.56134659372473306</v>
      </c>
    </row>
    <row r="34" spans="1:8" x14ac:dyDescent="0.3">
      <c r="B34" s="1" t="s">
        <v>55</v>
      </c>
      <c r="C34" s="5">
        <f>SUM(C32:C33)</f>
        <v>13633047</v>
      </c>
      <c r="D34" s="5">
        <f t="shared" si="3"/>
        <v>13818.211027772146</v>
      </c>
      <c r="E34" s="5">
        <f>SUM(E32:E33)</f>
        <v>15173122</v>
      </c>
      <c r="F34" s="5">
        <f>E34/$J$2</f>
        <v>15363.631024706359</v>
      </c>
      <c r="G34" s="15">
        <f>F34-D34</f>
        <v>1545.4199969342135</v>
      </c>
      <c r="H34" s="14">
        <f>G34/D34</f>
        <v>0.11183936862942635</v>
      </c>
    </row>
    <row r="35" spans="1:8" x14ac:dyDescent="0.3">
      <c r="C35" s="4"/>
      <c r="D35" s="4"/>
      <c r="E35" s="4"/>
      <c r="F35" s="4"/>
      <c r="G35" s="11"/>
      <c r="H35" s="8"/>
    </row>
    <row r="36" spans="1:8" x14ac:dyDescent="0.3">
      <c r="B36" s="6" t="s">
        <v>57</v>
      </c>
      <c r="C36" s="5">
        <v>29164088</v>
      </c>
      <c r="D36" s="5">
        <f t="shared" si="3"/>
        <v>29560.194607743764</v>
      </c>
      <c r="E36" s="5">
        <v>30678980</v>
      </c>
      <c r="F36" s="5">
        <f>E36/$J$2</f>
        <v>31064.175779667879</v>
      </c>
      <c r="G36" s="15">
        <f>F36-D36</f>
        <v>1503.9811719241152</v>
      </c>
      <c r="H36" s="14">
        <f>G36/D36</f>
        <v>5.087859507968609E-2</v>
      </c>
    </row>
    <row r="37" spans="1:8" x14ac:dyDescent="0.3">
      <c r="B37" s="6"/>
      <c r="C37" s="5"/>
      <c r="D37" s="5"/>
      <c r="E37" s="5"/>
      <c r="F37" s="5"/>
      <c r="G37" s="15"/>
      <c r="H37" s="14"/>
    </row>
    <row r="38" spans="1:8" x14ac:dyDescent="0.3">
      <c r="A38" s="91" t="s">
        <v>393</v>
      </c>
      <c r="B38" s="91"/>
      <c r="C38" s="91"/>
      <c r="D38" s="91"/>
      <c r="E38" s="91"/>
      <c r="F38" s="91"/>
      <c r="G38" s="91"/>
      <c r="H38" s="91"/>
    </row>
    <row r="39" spans="1:8" x14ac:dyDescent="0.3">
      <c r="A39">
        <v>137</v>
      </c>
      <c r="B39" s="53" t="s">
        <v>394</v>
      </c>
      <c r="C39" s="28">
        <v>20000</v>
      </c>
      <c r="D39" s="28">
        <f>C39/J1</f>
        <v>20.271639975674031</v>
      </c>
      <c r="E39" s="28">
        <v>20000</v>
      </c>
      <c r="F39" s="63">
        <f>E39/J2</f>
        <v>20.251113811259618</v>
      </c>
      <c r="G39" s="29">
        <f>F39-D39</f>
        <v>-2.0526164414413017E-2</v>
      </c>
      <c r="H39" s="30">
        <f>G39/D39</f>
        <v>-1.0125556905629942E-3</v>
      </c>
    </row>
    <row r="40" spans="1:8" x14ac:dyDescent="0.3">
      <c r="A40">
        <v>140</v>
      </c>
      <c r="B40" s="53" t="s">
        <v>396</v>
      </c>
      <c r="C40" s="28">
        <v>9500</v>
      </c>
      <c r="D40" s="28">
        <f>C40/J1</f>
        <v>9.6290289884451656</v>
      </c>
      <c r="E40" s="28">
        <v>0</v>
      </c>
      <c r="F40" s="28">
        <f>E40/J2</f>
        <v>0</v>
      </c>
      <c r="G40" s="29">
        <f>F40-D40</f>
        <v>-9.6290289884451656</v>
      </c>
      <c r="H40" s="30">
        <f>G40/D40</f>
        <v>-1</v>
      </c>
    </row>
    <row r="41" spans="1:8" x14ac:dyDescent="0.3">
      <c r="A41">
        <v>145</v>
      </c>
      <c r="B41" s="53" t="s">
        <v>395</v>
      </c>
      <c r="C41" s="28">
        <v>30000</v>
      </c>
      <c r="D41" s="28">
        <f>C41/J1</f>
        <v>30.407459963511048</v>
      </c>
      <c r="E41" s="28">
        <v>30000</v>
      </c>
      <c r="F41" s="28">
        <f>E41/J2</f>
        <v>30.376670716889429</v>
      </c>
      <c r="G41" s="29">
        <f>F41-D41</f>
        <v>-3.0789246621619526E-2</v>
      </c>
      <c r="H41" s="30">
        <f>G41/D41</f>
        <v>-1.0125556905629942E-3</v>
      </c>
    </row>
    <row r="42" spans="1:8" x14ac:dyDescent="0.3">
      <c r="A42" s="1">
        <v>1000</v>
      </c>
      <c r="B42" s="6" t="s">
        <v>40</v>
      </c>
      <c r="C42" s="5">
        <f>SUM(C39:C41)</f>
        <v>59500</v>
      </c>
      <c r="D42" s="5">
        <f>C42/J1</f>
        <v>60.308128927630243</v>
      </c>
      <c r="E42" s="5">
        <f>SUM(E39:E41)</f>
        <v>50000</v>
      </c>
      <c r="F42" s="5">
        <f>SUM(F39:F41)</f>
        <v>50.62778452814905</v>
      </c>
      <c r="G42" s="15">
        <f>F42-D42</f>
        <v>-9.6803443994811929</v>
      </c>
      <c r="H42" s="14">
        <f>G42/D42</f>
        <v>-0.16051475268114529</v>
      </c>
    </row>
    <row r="43" spans="1:8" x14ac:dyDescent="0.3">
      <c r="A43" s="1"/>
      <c r="B43" s="6" t="s">
        <v>57</v>
      </c>
      <c r="C43" s="5">
        <v>854552</v>
      </c>
      <c r="D43" s="5">
        <f>C43/J1</f>
        <v>866.15852422460978</v>
      </c>
      <c r="E43" s="5">
        <v>753052</v>
      </c>
      <c r="F43" s="5">
        <f>E43/J2</f>
        <v>762.50708788983388</v>
      </c>
      <c r="G43" s="15">
        <f>F43-D43</f>
        <v>-103.65143633477589</v>
      </c>
      <c r="H43" s="14">
        <f>G43/D43</f>
        <v>-0.11966797466729924</v>
      </c>
    </row>
    <row r="44" spans="1:8" x14ac:dyDescent="0.3">
      <c r="B44" s="6"/>
      <c r="C44" s="5"/>
      <c r="D44" s="5"/>
      <c r="E44" s="5"/>
      <c r="F44" s="5"/>
      <c r="G44" s="15"/>
      <c r="H44" s="14"/>
    </row>
    <row r="45" spans="1:8" x14ac:dyDescent="0.3">
      <c r="A45" s="91" t="s">
        <v>342</v>
      </c>
      <c r="B45" s="91"/>
      <c r="C45" s="91"/>
      <c r="D45" s="91"/>
      <c r="E45" s="91"/>
      <c r="F45" s="91"/>
      <c r="G45" s="91"/>
      <c r="H45" s="91"/>
    </row>
    <row r="46" spans="1:8" x14ac:dyDescent="0.3">
      <c r="A46">
        <v>280</v>
      </c>
      <c r="B46" t="s">
        <v>397</v>
      </c>
      <c r="C46" s="4">
        <v>25200</v>
      </c>
      <c r="D46" s="4">
        <f t="shared" si="3"/>
        <v>25.542266369349282</v>
      </c>
      <c r="E46" s="4">
        <v>0</v>
      </c>
      <c r="F46" s="4">
        <f>E46/$J$2</f>
        <v>0</v>
      </c>
      <c r="G46" s="11">
        <f>F46-D46</f>
        <v>-25.542266369349282</v>
      </c>
      <c r="H46" s="8">
        <f>G46/D46</f>
        <v>-1</v>
      </c>
    </row>
    <row r="47" spans="1:8" x14ac:dyDescent="0.3">
      <c r="A47" s="1">
        <v>3000</v>
      </c>
      <c r="B47" s="1" t="s">
        <v>46</v>
      </c>
      <c r="C47" s="5">
        <f>C46</f>
        <v>25200</v>
      </c>
      <c r="D47" s="5">
        <f t="shared" si="3"/>
        <v>25.542266369349282</v>
      </c>
      <c r="E47" s="5">
        <v>0</v>
      </c>
      <c r="F47" s="5">
        <f>E47/J2</f>
        <v>0</v>
      </c>
      <c r="G47" s="15">
        <f>F47-D47</f>
        <v>-25.542266369349282</v>
      </c>
      <c r="H47" s="14">
        <f>G47/D47</f>
        <v>-1</v>
      </c>
    </row>
    <row r="48" spans="1:8" x14ac:dyDescent="0.3">
      <c r="B48" s="1" t="s">
        <v>57</v>
      </c>
      <c r="C48" s="15">
        <f>C46</f>
        <v>25200</v>
      </c>
      <c r="D48" s="5">
        <f t="shared" si="3"/>
        <v>25.542266369349282</v>
      </c>
      <c r="E48" s="15">
        <f>E46</f>
        <v>0</v>
      </c>
      <c r="F48" s="5">
        <f>E48/$J$2</f>
        <v>0</v>
      </c>
      <c r="G48" s="15">
        <f>F48-D48</f>
        <v>-25.542266369349282</v>
      </c>
      <c r="H48" s="14">
        <f>G48/D48</f>
        <v>-1</v>
      </c>
    </row>
    <row r="49" spans="1:8" x14ac:dyDescent="0.3">
      <c r="D49" s="4"/>
      <c r="F49" s="4"/>
      <c r="G49" s="11"/>
      <c r="H49" s="8"/>
    </row>
    <row r="50" spans="1:8" x14ac:dyDescent="0.3">
      <c r="A50" s="91" t="s">
        <v>223</v>
      </c>
      <c r="B50" s="91"/>
      <c r="C50" s="91"/>
      <c r="D50" s="91"/>
      <c r="E50" s="91"/>
      <c r="F50" s="91"/>
      <c r="G50" s="91"/>
      <c r="H50" s="91"/>
    </row>
    <row r="51" spans="1:8" x14ac:dyDescent="0.3">
      <c r="A51">
        <v>238</v>
      </c>
      <c r="B51" t="s">
        <v>223</v>
      </c>
      <c r="C51" s="4">
        <v>123498</v>
      </c>
      <c r="D51" s="4">
        <f t="shared" si="3"/>
        <v>125.17534968578958</v>
      </c>
      <c r="E51" s="4">
        <v>149928</v>
      </c>
      <c r="F51" s="4">
        <f>E51/$J$2</f>
        <v>151.81044957472662</v>
      </c>
      <c r="G51" s="11">
        <f>F51-D51</f>
        <v>26.635099888937035</v>
      </c>
      <c r="H51" s="8">
        <f>G51/D51</f>
        <v>0.21278230862382611</v>
      </c>
    </row>
    <row r="52" spans="1:8" x14ac:dyDescent="0.3">
      <c r="A52" s="1">
        <v>3000</v>
      </c>
      <c r="B52" s="1" t="s">
        <v>46</v>
      </c>
      <c r="C52" s="15">
        <f>C51</f>
        <v>123498</v>
      </c>
      <c r="D52" s="5">
        <f t="shared" si="3"/>
        <v>125.17534968578958</v>
      </c>
      <c r="E52" s="15">
        <f>E51</f>
        <v>149928</v>
      </c>
      <c r="F52" s="5">
        <f>E52/$J$2</f>
        <v>151.81044957472662</v>
      </c>
      <c r="G52" s="15">
        <f>F52-D52</f>
        <v>26.635099888937035</v>
      </c>
      <c r="H52" s="14">
        <f>G52/D52</f>
        <v>0.21278230862382611</v>
      </c>
    </row>
    <row r="53" spans="1:8" x14ac:dyDescent="0.3">
      <c r="B53" s="1" t="s">
        <v>57</v>
      </c>
      <c r="C53" s="5">
        <v>153981</v>
      </c>
      <c r="D53" s="5">
        <f t="shared" si="3"/>
        <v>156.07236975471315</v>
      </c>
      <c r="E53" s="5">
        <v>152451</v>
      </c>
      <c r="F53" s="5">
        <f>E53/$J$2</f>
        <v>154.36512758201701</v>
      </c>
      <c r="G53" s="15">
        <f>F53-D53</f>
        <v>-1.7072421726961409</v>
      </c>
      <c r="H53" s="14">
        <f>G53/D53</f>
        <v>-1.0938785483806526E-2</v>
      </c>
    </row>
    <row r="54" spans="1:8" x14ac:dyDescent="0.3">
      <c r="D54" s="4"/>
      <c r="F54" s="4"/>
      <c r="G54" s="11"/>
      <c r="H54" s="8"/>
    </row>
    <row r="55" spans="1:8" x14ac:dyDescent="0.3">
      <c r="A55" s="91" t="s">
        <v>344</v>
      </c>
      <c r="B55" s="91"/>
      <c r="C55" s="91"/>
      <c r="D55" s="91"/>
      <c r="E55" s="91"/>
      <c r="F55" s="91"/>
      <c r="G55" s="91"/>
      <c r="H55" s="91"/>
    </row>
    <row r="56" spans="1:8" x14ac:dyDescent="0.3">
      <c r="A56">
        <v>231</v>
      </c>
      <c r="B56" t="s">
        <v>398</v>
      </c>
      <c r="C56" s="4">
        <v>74200</v>
      </c>
      <c r="D56" s="4">
        <f t="shared" si="3"/>
        <v>75.20778430975065</v>
      </c>
      <c r="E56" s="4">
        <v>59225</v>
      </c>
      <c r="F56" s="4">
        <f>E56/$J$2</f>
        <v>59.968610773592545</v>
      </c>
      <c r="G56" s="11">
        <f>F56-D56</f>
        <v>-15.239173536158106</v>
      </c>
      <c r="H56" s="8">
        <f>G56/D56</f>
        <v>-0.2026276093096171</v>
      </c>
    </row>
    <row r="57" spans="1:8" x14ac:dyDescent="0.3">
      <c r="A57" s="1">
        <v>1000</v>
      </c>
      <c r="B57" s="1" t="s">
        <v>40</v>
      </c>
      <c r="C57" s="15">
        <f>C56</f>
        <v>74200</v>
      </c>
      <c r="D57" s="5">
        <f t="shared" si="3"/>
        <v>75.20778430975065</v>
      </c>
      <c r="E57" s="15">
        <f>E56</f>
        <v>59225</v>
      </c>
      <c r="F57" s="5">
        <f>E57/$J$2</f>
        <v>59.968610773592545</v>
      </c>
      <c r="G57" s="15">
        <f>F57-D57</f>
        <v>-15.239173536158106</v>
      </c>
      <c r="H57" s="14">
        <f>G57/D57</f>
        <v>-0.2026276093096171</v>
      </c>
    </row>
    <row r="58" spans="1:8" x14ac:dyDescent="0.3">
      <c r="B58" s="1" t="s">
        <v>57</v>
      </c>
      <c r="C58" s="5">
        <v>77182</v>
      </c>
      <c r="D58" s="5">
        <f t="shared" si="3"/>
        <v>78.230285830123648</v>
      </c>
      <c r="E58" s="15">
        <f>E57</f>
        <v>59225</v>
      </c>
      <c r="F58" s="5">
        <f>E58/$J$2</f>
        <v>59.968610773592545</v>
      </c>
      <c r="G58" s="15">
        <f>F58-D58</f>
        <v>-18.261675056531104</v>
      </c>
      <c r="H58" s="14">
        <f>G58/D58</f>
        <v>-0.23343485023416843</v>
      </c>
    </row>
    <row r="59" spans="1:8" x14ac:dyDescent="0.3">
      <c r="D59" s="4"/>
      <c r="F59" s="4"/>
      <c r="G59" s="11"/>
      <c r="H59" s="8"/>
    </row>
    <row r="60" spans="1:8" x14ac:dyDescent="0.3">
      <c r="A60" s="91" t="s">
        <v>349</v>
      </c>
      <c r="B60" s="91"/>
      <c r="C60" s="91"/>
      <c r="D60" s="91"/>
      <c r="E60" s="91"/>
      <c r="F60" s="91"/>
      <c r="G60" s="91"/>
      <c r="H60" s="91"/>
    </row>
    <row r="61" spans="1:8" x14ac:dyDescent="0.3">
      <c r="A61">
        <v>208</v>
      </c>
      <c r="B61" t="s">
        <v>399</v>
      </c>
      <c r="C61" s="4">
        <v>50000</v>
      </c>
      <c r="D61" s="4">
        <f t="shared" si="3"/>
        <v>50.679099939185079</v>
      </c>
      <c r="E61" s="4">
        <v>0</v>
      </c>
      <c r="F61" s="4">
        <f t="shared" ref="F61:F70" si="4">E61/$J$2</f>
        <v>0</v>
      </c>
      <c r="G61" s="11">
        <f t="shared" ref="G61:G70" si="5">F61-D61</f>
        <v>-50.679099939185079</v>
      </c>
      <c r="H61" s="8">
        <f t="shared" ref="H61:H70" si="6">G61/D61</f>
        <v>-1</v>
      </c>
    </row>
    <row r="62" spans="1:8" x14ac:dyDescent="0.3">
      <c r="A62">
        <v>219</v>
      </c>
      <c r="B62" t="s">
        <v>400</v>
      </c>
      <c r="C62" s="4">
        <v>139080</v>
      </c>
      <c r="D62" s="4">
        <f t="shared" si="3"/>
        <v>140.96898439083722</v>
      </c>
      <c r="E62" s="4">
        <v>0</v>
      </c>
      <c r="F62" s="4">
        <f t="shared" si="4"/>
        <v>0</v>
      </c>
      <c r="G62" s="11">
        <f t="shared" si="5"/>
        <v>-140.96898439083722</v>
      </c>
      <c r="H62" s="8">
        <f t="shared" si="6"/>
        <v>-1</v>
      </c>
    </row>
    <row r="63" spans="1:8" x14ac:dyDescent="0.3">
      <c r="A63">
        <v>243</v>
      </c>
      <c r="B63" t="s">
        <v>401</v>
      </c>
      <c r="C63" s="4">
        <v>30060</v>
      </c>
      <c r="D63" s="4">
        <f t="shared" si="3"/>
        <v>30.46827488343807</v>
      </c>
      <c r="E63" s="4">
        <v>0</v>
      </c>
      <c r="F63" s="4">
        <f t="shared" si="4"/>
        <v>0</v>
      </c>
      <c r="G63" s="11">
        <f t="shared" si="5"/>
        <v>-30.46827488343807</v>
      </c>
      <c r="H63" s="8">
        <f t="shared" si="6"/>
        <v>-1</v>
      </c>
    </row>
    <row r="64" spans="1:8" x14ac:dyDescent="0.3">
      <c r="A64">
        <v>282</v>
      </c>
      <c r="B64" t="s">
        <v>402</v>
      </c>
      <c r="C64" s="4">
        <v>103749</v>
      </c>
      <c r="D64" s="4">
        <f>C64/$J$1</f>
        <v>105.15811879181025</v>
      </c>
      <c r="E64" s="4">
        <v>0</v>
      </c>
      <c r="F64" s="4">
        <f t="shared" si="4"/>
        <v>0</v>
      </c>
      <c r="G64" s="11">
        <f t="shared" si="5"/>
        <v>-105.15811879181025</v>
      </c>
      <c r="H64" s="8">
        <f t="shared" si="6"/>
        <v>-1</v>
      </c>
    </row>
    <row r="65" spans="1:8" x14ac:dyDescent="0.3">
      <c r="A65">
        <v>289</v>
      </c>
      <c r="B65" t="s">
        <v>403</v>
      </c>
      <c r="C65" s="4">
        <v>45009</v>
      </c>
      <c r="D65" s="4">
        <f>C65/$J$1</f>
        <v>45.620312183255628</v>
      </c>
      <c r="E65" s="4">
        <v>0</v>
      </c>
      <c r="F65" s="4">
        <f t="shared" si="4"/>
        <v>0</v>
      </c>
      <c r="G65" s="11">
        <f t="shared" si="5"/>
        <v>-45.620312183255628</v>
      </c>
      <c r="H65" s="8">
        <f t="shared" si="6"/>
        <v>-1</v>
      </c>
    </row>
    <row r="66" spans="1:8" x14ac:dyDescent="0.3">
      <c r="A66">
        <v>300</v>
      </c>
      <c r="B66" t="s">
        <v>404</v>
      </c>
      <c r="C66" s="4">
        <v>11182</v>
      </c>
      <c r="D66" s="4">
        <f>C66/$J$1</f>
        <v>11.333873910399351</v>
      </c>
      <c r="E66" s="4">
        <v>0</v>
      </c>
      <c r="F66" s="4">
        <f t="shared" si="4"/>
        <v>0</v>
      </c>
      <c r="G66" s="11">
        <f t="shared" si="5"/>
        <v>-11.333873910399351</v>
      </c>
      <c r="H66" s="8">
        <f t="shared" si="6"/>
        <v>-1</v>
      </c>
    </row>
    <row r="67" spans="1:8" x14ac:dyDescent="0.3">
      <c r="A67">
        <v>308</v>
      </c>
      <c r="B67" t="s">
        <v>406</v>
      </c>
      <c r="C67" s="4">
        <v>37425</v>
      </c>
      <c r="D67" s="4">
        <f>C67/$J$1</f>
        <v>37.933306304480034</v>
      </c>
      <c r="E67" s="4">
        <v>0</v>
      </c>
      <c r="F67" s="4">
        <f t="shared" si="4"/>
        <v>0</v>
      </c>
      <c r="G67" s="11">
        <f t="shared" si="5"/>
        <v>-37.933306304480034</v>
      </c>
      <c r="H67" s="8">
        <f t="shared" si="6"/>
        <v>-1</v>
      </c>
    </row>
    <row r="68" spans="1:8" x14ac:dyDescent="0.3">
      <c r="A68">
        <v>352</v>
      </c>
      <c r="B68" t="s">
        <v>405</v>
      </c>
      <c r="C68" s="4">
        <v>71900</v>
      </c>
      <c r="D68" s="4">
        <f>C68/$J$1</f>
        <v>72.87654571254815</v>
      </c>
      <c r="E68" s="4">
        <v>0</v>
      </c>
      <c r="F68" s="4">
        <f t="shared" si="4"/>
        <v>0</v>
      </c>
      <c r="G68" s="11">
        <f t="shared" si="5"/>
        <v>-72.87654571254815</v>
      </c>
      <c r="H68" s="8">
        <f t="shared" si="6"/>
        <v>-1</v>
      </c>
    </row>
    <row r="69" spans="1:8" x14ac:dyDescent="0.3">
      <c r="A69" s="1">
        <v>3000</v>
      </c>
      <c r="B69" s="1" t="s">
        <v>46</v>
      </c>
      <c r="C69" s="5">
        <f>SUM(C61:C68)</f>
        <v>488405</v>
      </c>
      <c r="D69" s="5">
        <f>C69/J1</f>
        <v>495.03851611595377</v>
      </c>
      <c r="E69" s="5">
        <f>SUM(E61:E68)</f>
        <v>0</v>
      </c>
      <c r="F69" s="5">
        <f t="shared" si="4"/>
        <v>0</v>
      </c>
      <c r="G69" s="15">
        <f t="shared" si="5"/>
        <v>-495.03851611595377</v>
      </c>
      <c r="H69" s="14">
        <f t="shared" si="6"/>
        <v>-1</v>
      </c>
    </row>
    <row r="70" spans="1:8" x14ac:dyDescent="0.3">
      <c r="A70" s="1"/>
      <c r="B70" s="1" t="s">
        <v>57</v>
      </c>
      <c r="C70" s="5">
        <v>493165</v>
      </c>
      <c r="D70" s="5">
        <f>C70/J1</f>
        <v>499.8631664301642</v>
      </c>
      <c r="E70" s="5">
        <f>SUM(E62:E69)</f>
        <v>0</v>
      </c>
      <c r="F70" s="5">
        <f t="shared" si="4"/>
        <v>0</v>
      </c>
      <c r="G70" s="15">
        <f t="shared" si="5"/>
        <v>-499.8631664301642</v>
      </c>
      <c r="H70" s="14">
        <f t="shared" si="6"/>
        <v>-1</v>
      </c>
    </row>
    <row r="71" spans="1:8" x14ac:dyDescent="0.3">
      <c r="D71" s="4"/>
      <c r="F71" s="4"/>
      <c r="G71" s="11"/>
      <c r="H71" s="8"/>
    </row>
    <row r="72" spans="1:8" x14ac:dyDescent="0.3">
      <c r="A72" s="91" t="s">
        <v>240</v>
      </c>
      <c r="B72" s="91"/>
      <c r="C72" s="91"/>
      <c r="D72" s="91"/>
      <c r="E72" s="91"/>
      <c r="F72" s="91"/>
      <c r="G72" s="91"/>
      <c r="H72" s="91"/>
    </row>
    <row r="73" spans="1:8" x14ac:dyDescent="0.3">
      <c r="A73">
        <v>3115</v>
      </c>
      <c r="B73" t="s">
        <v>272</v>
      </c>
      <c r="C73" s="4">
        <v>639844</v>
      </c>
      <c r="D73" s="4">
        <f t="shared" si="3"/>
        <v>648.53436042975875</v>
      </c>
      <c r="E73" s="4">
        <v>639845</v>
      </c>
      <c r="F73" s="4">
        <f>E73/$J$2</f>
        <v>647.87869582827057</v>
      </c>
      <c r="G73" s="11">
        <f>F73-D73</f>
        <v>-0.65566460148818351</v>
      </c>
      <c r="H73" s="8">
        <f>G73/D73</f>
        <v>-1.0109943921147058E-3</v>
      </c>
    </row>
    <row r="74" spans="1:8" x14ac:dyDescent="0.3">
      <c r="A74">
        <v>3116</v>
      </c>
      <c r="B74" t="s">
        <v>407</v>
      </c>
      <c r="C74" s="4">
        <v>4902</v>
      </c>
      <c r="D74" s="4">
        <f t="shared" si="3"/>
        <v>4.9685789580377051</v>
      </c>
      <c r="E74" s="4">
        <v>0</v>
      </c>
      <c r="F74" s="4">
        <f>E74/$J$2</f>
        <v>0</v>
      </c>
      <c r="G74" s="11">
        <f>F74-D74</f>
        <v>-4.9685789580377051</v>
      </c>
      <c r="H74" s="8">
        <f>G74/D74</f>
        <v>-1</v>
      </c>
    </row>
    <row r="75" spans="1:8" x14ac:dyDescent="0.3">
      <c r="A75" s="1">
        <v>3000</v>
      </c>
      <c r="B75" s="1" t="s">
        <v>46</v>
      </c>
      <c r="C75" s="15">
        <f>SUM(C73:C74)</f>
        <v>644746</v>
      </c>
      <c r="D75" s="5">
        <f t="shared" si="3"/>
        <v>653.50293938779646</v>
      </c>
      <c r="E75" s="15">
        <f>SUM(E73:E74)</f>
        <v>639845</v>
      </c>
      <c r="F75" s="5">
        <f>E75/$J$2</f>
        <v>647.87869582827057</v>
      </c>
      <c r="G75" s="15">
        <f>F75-D75</f>
        <v>-5.6242435595258939</v>
      </c>
      <c r="H75" s="14">
        <f>G75/D75</f>
        <v>-8.6063018550378706E-3</v>
      </c>
    </row>
    <row r="76" spans="1:8" x14ac:dyDescent="0.3">
      <c r="A76">
        <v>5200</v>
      </c>
      <c r="B76" t="s">
        <v>351</v>
      </c>
      <c r="C76" s="4">
        <v>231129</v>
      </c>
      <c r="D76" s="4">
        <f>C76/$J$1</f>
        <v>234.26819379687817</v>
      </c>
      <c r="E76" s="4">
        <v>507655</v>
      </c>
      <c r="F76" s="4">
        <f>E76/$J$2</f>
        <v>514.02895909275014</v>
      </c>
      <c r="G76" s="11">
        <f>F76-D76</f>
        <v>279.76076529587198</v>
      </c>
      <c r="H76" s="8">
        <f>G76/D76</f>
        <v>1.1941901320946626</v>
      </c>
    </row>
    <row r="77" spans="1:8" x14ac:dyDescent="0.3">
      <c r="B77" s="1" t="s">
        <v>57</v>
      </c>
      <c r="C77" s="5">
        <v>897543</v>
      </c>
      <c r="D77" s="5">
        <f>C77/$J$1</f>
        <v>909.73342793431982</v>
      </c>
      <c r="E77" s="5">
        <v>1169168</v>
      </c>
      <c r="F77" s="5">
        <f>E77/$J$2</f>
        <v>1183.8477116241393</v>
      </c>
      <c r="G77" s="15">
        <f>F77-D77</f>
        <v>274.11428368981944</v>
      </c>
      <c r="H77" s="14">
        <f>G77/D77</f>
        <v>0.30131275302506494</v>
      </c>
    </row>
    <row r="78" spans="1:8" x14ac:dyDescent="0.3">
      <c r="D78" s="11"/>
      <c r="F78" s="11"/>
      <c r="G78" s="11"/>
      <c r="H78" s="7"/>
    </row>
    <row r="79" spans="1:8" x14ac:dyDescent="0.3">
      <c r="A79" s="91" t="s">
        <v>357</v>
      </c>
      <c r="B79" s="91"/>
      <c r="C79" s="91"/>
      <c r="D79" s="91"/>
      <c r="E79" s="91"/>
      <c r="F79" s="91"/>
      <c r="G79" s="91"/>
      <c r="H79" s="91"/>
    </row>
    <row r="80" spans="1:8" x14ac:dyDescent="0.3">
      <c r="A80">
        <v>406</v>
      </c>
      <c r="B80" t="s">
        <v>408</v>
      </c>
      <c r="C80" s="4">
        <v>4354</v>
      </c>
      <c r="D80" s="11">
        <f>C80/$J$1</f>
        <v>4.4131360227042364</v>
      </c>
      <c r="E80" s="4">
        <v>0</v>
      </c>
      <c r="F80" s="11">
        <f t="shared" ref="F80:F89" si="7">E80/$J$2</f>
        <v>0</v>
      </c>
      <c r="G80" s="11">
        <f t="shared" ref="G80:G89" si="8">F80-D80</f>
        <v>-4.4131360227042364</v>
      </c>
      <c r="H80" s="7">
        <f t="shared" ref="H80:H89" si="9">G80/D80</f>
        <v>-1</v>
      </c>
    </row>
    <row r="81" spans="1:8" x14ac:dyDescent="0.3">
      <c r="A81">
        <v>435</v>
      </c>
      <c r="B81" t="s">
        <v>409</v>
      </c>
      <c r="C81" s="4">
        <v>2157</v>
      </c>
      <c r="D81" s="11">
        <f>C81/$J$1</f>
        <v>2.1862963713764443</v>
      </c>
      <c r="E81" s="4">
        <v>0</v>
      </c>
      <c r="F81" s="11">
        <f t="shared" si="7"/>
        <v>0</v>
      </c>
      <c r="G81" s="11">
        <f t="shared" si="8"/>
        <v>-2.1862963713764443</v>
      </c>
      <c r="H81" s="7">
        <f t="shared" si="9"/>
        <v>-1</v>
      </c>
    </row>
    <row r="82" spans="1:8" x14ac:dyDescent="0.3">
      <c r="A82">
        <v>631</v>
      </c>
      <c r="B82" t="s">
        <v>410</v>
      </c>
      <c r="C82" s="4">
        <v>9775</v>
      </c>
      <c r="D82" s="11">
        <f>C82/$J$1</f>
        <v>9.9077640381106828</v>
      </c>
      <c r="E82" s="4">
        <v>0</v>
      </c>
      <c r="F82" s="11">
        <f t="shared" si="7"/>
        <v>0</v>
      </c>
      <c r="G82" s="11">
        <f t="shared" si="8"/>
        <v>-9.9077640381106828</v>
      </c>
      <c r="H82" s="7">
        <f t="shared" si="9"/>
        <v>-1</v>
      </c>
    </row>
    <row r="83" spans="1:8" x14ac:dyDescent="0.3">
      <c r="A83">
        <v>633</v>
      </c>
      <c r="B83" t="s">
        <v>411</v>
      </c>
      <c r="C83" s="4">
        <v>104015</v>
      </c>
      <c r="D83" s="11">
        <f t="shared" ref="D83:D88" si="10">C83/$J$1</f>
        <v>105.42773160348672</v>
      </c>
      <c r="E83" s="4">
        <v>0</v>
      </c>
      <c r="F83" s="11">
        <f t="shared" si="7"/>
        <v>0</v>
      </c>
      <c r="G83" s="11">
        <f t="shared" si="8"/>
        <v>-105.42773160348672</v>
      </c>
      <c r="H83" s="7">
        <f t="shared" si="9"/>
        <v>-1</v>
      </c>
    </row>
    <row r="84" spans="1:8" x14ac:dyDescent="0.3">
      <c r="A84">
        <v>639</v>
      </c>
      <c r="B84" t="s">
        <v>412</v>
      </c>
      <c r="C84" s="4">
        <v>349988</v>
      </c>
      <c r="D84" s="11">
        <f t="shared" si="10"/>
        <v>354.74153659031015</v>
      </c>
      <c r="E84" s="4">
        <v>0</v>
      </c>
      <c r="F84" s="11">
        <f t="shared" si="7"/>
        <v>0</v>
      </c>
      <c r="G84" s="11">
        <f t="shared" si="8"/>
        <v>-354.74153659031015</v>
      </c>
      <c r="H84" s="7">
        <f t="shared" si="9"/>
        <v>-1</v>
      </c>
    </row>
    <row r="85" spans="1:8" x14ac:dyDescent="0.3">
      <c r="A85">
        <v>641</v>
      </c>
      <c r="B85" t="s">
        <v>413</v>
      </c>
      <c r="C85" s="4">
        <v>44538</v>
      </c>
      <c r="D85" s="11">
        <f t="shared" si="10"/>
        <v>45.142915061828504</v>
      </c>
      <c r="E85" s="4">
        <v>0</v>
      </c>
      <c r="F85" s="11">
        <f t="shared" si="7"/>
        <v>0</v>
      </c>
      <c r="G85" s="11">
        <f t="shared" si="8"/>
        <v>-45.142915061828504</v>
      </c>
      <c r="H85" s="7">
        <f t="shared" si="9"/>
        <v>-1</v>
      </c>
    </row>
    <row r="86" spans="1:8" x14ac:dyDescent="0.3">
      <c r="A86">
        <v>665</v>
      </c>
      <c r="B86" t="s">
        <v>414</v>
      </c>
      <c r="C86" s="4">
        <v>22215</v>
      </c>
      <c r="D86" s="11">
        <f t="shared" si="10"/>
        <v>22.516724102979932</v>
      </c>
      <c r="E86" s="4">
        <v>0</v>
      </c>
      <c r="F86" s="11">
        <f t="shared" si="7"/>
        <v>0</v>
      </c>
      <c r="G86" s="11">
        <f t="shared" si="8"/>
        <v>-22.516724102979932</v>
      </c>
      <c r="H86" s="7">
        <f t="shared" si="9"/>
        <v>-1</v>
      </c>
    </row>
    <row r="87" spans="1:8" x14ac:dyDescent="0.3">
      <c r="A87">
        <v>698</v>
      </c>
      <c r="B87" t="s">
        <v>415</v>
      </c>
      <c r="C87" s="4">
        <v>1250</v>
      </c>
      <c r="D87" s="11">
        <f t="shared" si="10"/>
        <v>1.2669774984796269</v>
      </c>
      <c r="E87" s="4">
        <v>0</v>
      </c>
      <c r="F87" s="11">
        <f t="shared" si="7"/>
        <v>0</v>
      </c>
      <c r="G87" s="11">
        <f t="shared" si="8"/>
        <v>-1.2669774984796269</v>
      </c>
      <c r="H87" s="7">
        <f t="shared" si="9"/>
        <v>-1</v>
      </c>
    </row>
    <row r="88" spans="1:8" x14ac:dyDescent="0.3">
      <c r="A88" s="1">
        <v>4000</v>
      </c>
      <c r="B88" s="1" t="s">
        <v>49</v>
      </c>
      <c r="C88" s="5">
        <f>SUM(C80:C87)</f>
        <v>538292</v>
      </c>
      <c r="D88" s="15">
        <f t="shared" si="10"/>
        <v>545.60308128927625</v>
      </c>
      <c r="E88" s="5">
        <v>0</v>
      </c>
      <c r="F88" s="15">
        <f t="shared" si="7"/>
        <v>0</v>
      </c>
      <c r="G88" s="15">
        <f t="shared" si="8"/>
        <v>-545.60308128927625</v>
      </c>
      <c r="H88" s="6">
        <f t="shared" si="9"/>
        <v>-1</v>
      </c>
    </row>
    <row r="89" spans="1:8" x14ac:dyDescent="0.3">
      <c r="B89" s="1" t="s">
        <v>57</v>
      </c>
      <c r="C89" s="5">
        <v>538929</v>
      </c>
      <c r="D89" s="15">
        <f>C89/$J$1</f>
        <v>546.24873302250148</v>
      </c>
      <c r="E89" s="5">
        <v>0</v>
      </c>
      <c r="F89" s="15">
        <f t="shared" si="7"/>
        <v>0</v>
      </c>
      <c r="G89" s="15">
        <f t="shared" si="8"/>
        <v>-546.24873302250148</v>
      </c>
      <c r="H89" s="6">
        <f t="shared" si="9"/>
        <v>-1</v>
      </c>
    </row>
    <row r="90" spans="1:8" x14ac:dyDescent="0.3">
      <c r="D90" s="11"/>
      <c r="F90" s="11"/>
      <c r="G90" s="11"/>
      <c r="H90" s="7"/>
    </row>
    <row r="91" spans="1:8" x14ac:dyDescent="0.3">
      <c r="A91" s="91" t="s">
        <v>252</v>
      </c>
      <c r="B91" s="91"/>
      <c r="C91" s="91"/>
      <c r="D91" s="91"/>
      <c r="E91" s="91"/>
      <c r="F91" s="91"/>
      <c r="G91" s="91"/>
      <c r="H91" s="91"/>
    </row>
    <row r="92" spans="1:8" x14ac:dyDescent="0.3">
      <c r="A92">
        <v>1610</v>
      </c>
      <c r="B92" t="s">
        <v>333</v>
      </c>
      <c r="C92" s="4">
        <v>9700</v>
      </c>
      <c r="D92" s="11">
        <f>C92/$J$1</f>
        <v>9.8317453882019059</v>
      </c>
      <c r="E92" s="4">
        <v>25000</v>
      </c>
      <c r="F92" s="11">
        <f>E92/$J$2</f>
        <v>25.313892264074525</v>
      </c>
      <c r="G92" s="11">
        <f t="shared" ref="G92:G99" si="11">F92-D92</f>
        <v>15.482146875872619</v>
      </c>
      <c r="H92" s="7">
        <f t="shared" ref="H92:H99" si="12">G92/D92</f>
        <v>1.574709908014013</v>
      </c>
    </row>
    <row r="93" spans="1:8" x14ac:dyDescent="0.3">
      <c r="A93">
        <v>1611</v>
      </c>
      <c r="B93" t="s">
        <v>333</v>
      </c>
      <c r="C93" s="4">
        <v>74500</v>
      </c>
      <c r="D93" s="11">
        <f>C93/$J$1</f>
        <v>75.511858909385765</v>
      </c>
      <c r="E93" s="4">
        <v>60000</v>
      </c>
      <c r="F93" s="11">
        <f>E93/$J$2</f>
        <v>60.753341433778857</v>
      </c>
      <c r="G93" s="11">
        <f t="shared" si="11"/>
        <v>-14.758517475606908</v>
      </c>
      <c r="H93" s="7">
        <f t="shared" si="12"/>
        <v>-0.19544635357629231</v>
      </c>
    </row>
    <row r="94" spans="1:8" x14ac:dyDescent="0.3">
      <c r="A94">
        <v>1690</v>
      </c>
      <c r="B94" t="s">
        <v>369</v>
      </c>
      <c r="C94" s="4">
        <v>20000</v>
      </c>
      <c r="D94" s="11">
        <f>C94/$J$1</f>
        <v>20.271639975674031</v>
      </c>
      <c r="E94" s="4">
        <v>20000</v>
      </c>
      <c r="F94" s="11">
        <f>E94/$J$2</f>
        <v>20.251113811259618</v>
      </c>
      <c r="G94" s="11">
        <f t="shared" si="11"/>
        <v>-2.0526164414413017E-2</v>
      </c>
      <c r="H94" s="7">
        <f t="shared" si="12"/>
        <v>-1.0125556905629942E-3</v>
      </c>
    </row>
    <row r="95" spans="1:8" x14ac:dyDescent="0.3">
      <c r="A95" s="1">
        <v>1000</v>
      </c>
      <c r="B95" s="1" t="s">
        <v>40</v>
      </c>
      <c r="C95" s="5">
        <f>SUM(C92:C94)</f>
        <v>104200</v>
      </c>
      <c r="D95" s="15">
        <f>C95/$J$1</f>
        <v>105.61524427326171</v>
      </c>
      <c r="E95" s="15">
        <f>SUM(E92:E94)</f>
        <v>105000</v>
      </c>
      <c r="F95" s="15">
        <f>E95/$J$2</f>
        <v>106.318347509113</v>
      </c>
      <c r="G95" s="15">
        <f t="shared" si="11"/>
        <v>0.70310323585128742</v>
      </c>
      <c r="H95" s="6">
        <f t="shared" si="12"/>
        <v>6.6572135555746656E-3</v>
      </c>
    </row>
    <row r="96" spans="1:8" x14ac:dyDescent="0.3">
      <c r="A96">
        <v>4590</v>
      </c>
      <c r="B96" t="s">
        <v>416</v>
      </c>
      <c r="C96" s="4">
        <v>95000</v>
      </c>
      <c r="D96" s="11">
        <f>C96/J1</f>
        <v>96.290289884451653</v>
      </c>
      <c r="E96" s="4">
        <v>100000</v>
      </c>
      <c r="F96" s="11">
        <f>E96/J2</f>
        <v>101.2555690562981</v>
      </c>
      <c r="G96" s="11">
        <f t="shared" si="11"/>
        <v>4.9652791718464471</v>
      </c>
      <c r="H96" s="7">
        <f t="shared" si="12"/>
        <v>5.1565730852038999E-2</v>
      </c>
    </row>
    <row r="97" spans="1:8" x14ac:dyDescent="0.3">
      <c r="A97" s="1">
        <v>4000</v>
      </c>
      <c r="B97" s="1" t="s">
        <v>49</v>
      </c>
      <c r="C97" s="15">
        <f>SUM(C96:C96)</f>
        <v>95000</v>
      </c>
      <c r="D97" s="15">
        <f>C97/$J$1</f>
        <v>96.290289884451653</v>
      </c>
      <c r="E97" s="15">
        <f>SUM(E96:E96)</f>
        <v>100000</v>
      </c>
      <c r="F97" s="15">
        <f>E97/$J$2</f>
        <v>101.2555690562981</v>
      </c>
      <c r="G97" s="15">
        <f t="shared" si="11"/>
        <v>4.9652791718464471</v>
      </c>
      <c r="H97" s="6">
        <f t="shared" si="12"/>
        <v>5.1565730852038999E-2</v>
      </c>
    </row>
    <row r="98" spans="1:8" x14ac:dyDescent="0.3">
      <c r="A98" s="2">
        <v>5200</v>
      </c>
      <c r="B98" s="2" t="s">
        <v>371</v>
      </c>
      <c r="C98" s="29">
        <v>175048</v>
      </c>
      <c r="D98" s="11">
        <f>C98/$J$1</f>
        <v>177.42550172308938</v>
      </c>
      <c r="E98" s="4">
        <v>100000</v>
      </c>
      <c r="F98" s="11">
        <f>E98/$J$2</f>
        <v>101.2555690562981</v>
      </c>
      <c r="G98" s="11">
        <f t="shared" si="11"/>
        <v>-76.169932666791283</v>
      </c>
      <c r="H98" s="7">
        <f t="shared" si="12"/>
        <v>-0.42930656487966895</v>
      </c>
    </row>
    <row r="99" spans="1:8" x14ac:dyDescent="0.3">
      <c r="B99" s="1" t="s">
        <v>57</v>
      </c>
      <c r="C99" s="15">
        <v>460013</v>
      </c>
      <c r="D99" s="15">
        <f>C99/$J$1</f>
        <v>466.26089600648692</v>
      </c>
      <c r="E99" s="5">
        <v>390765</v>
      </c>
      <c r="F99" s="15">
        <f>E99/$J$2</f>
        <v>395.67132442284327</v>
      </c>
      <c r="G99" s="15">
        <f t="shared" si="11"/>
        <v>-70.589571583643647</v>
      </c>
      <c r="H99" s="6">
        <f t="shared" si="12"/>
        <v>-0.15139500693333194</v>
      </c>
    </row>
    <row r="100" spans="1:8" x14ac:dyDescent="0.3">
      <c r="D100" s="11"/>
      <c r="F100" s="11"/>
      <c r="G100" s="11"/>
      <c r="H100" s="7"/>
    </row>
    <row r="101" spans="1:8" x14ac:dyDescent="0.3">
      <c r="A101" s="91" t="s">
        <v>263</v>
      </c>
      <c r="B101" s="91"/>
      <c r="C101" s="91"/>
      <c r="D101" s="91"/>
      <c r="E101" s="91"/>
      <c r="F101" s="91"/>
      <c r="G101" s="91"/>
      <c r="H101" s="91"/>
    </row>
    <row r="102" spans="1:8" x14ac:dyDescent="0.3">
      <c r="A102">
        <v>5200</v>
      </c>
      <c r="B102" t="s">
        <v>371</v>
      </c>
      <c r="C102" s="4">
        <v>171790</v>
      </c>
      <c r="D102" s="11">
        <f>C102/$J$1</f>
        <v>174.12325157105209</v>
      </c>
      <c r="E102" s="4">
        <v>296000</v>
      </c>
      <c r="F102" s="11">
        <f>E102/$J$2</f>
        <v>299.71648440664234</v>
      </c>
      <c r="G102" s="11">
        <f>F102-D102</f>
        <v>125.59323283559024</v>
      </c>
      <c r="H102" s="7">
        <f>G102/D102</f>
        <v>0.72128926896555878</v>
      </c>
    </row>
    <row r="103" spans="1:8" x14ac:dyDescent="0.3">
      <c r="B103" s="1" t="s">
        <v>57</v>
      </c>
      <c r="C103" s="5">
        <v>294424</v>
      </c>
      <c r="D103" s="15">
        <f>C103/$J$1</f>
        <v>298.42286640989255</v>
      </c>
      <c r="E103" s="5">
        <v>419234</v>
      </c>
      <c r="F103" s="15">
        <f>E103/$J$2</f>
        <v>424.49777237748077</v>
      </c>
      <c r="G103" s="15">
        <f>F103-D103</f>
        <v>126.07490596758822</v>
      </c>
      <c r="H103" s="6">
        <f>G103/D103</f>
        <v>0.42247066213223972</v>
      </c>
    </row>
    <row r="105" spans="1:8" x14ac:dyDescent="0.3">
      <c r="A105" s="91" t="s">
        <v>418</v>
      </c>
      <c r="B105" s="91"/>
      <c r="C105" s="91"/>
      <c r="D105" s="91"/>
      <c r="E105" s="91"/>
      <c r="F105" s="91"/>
      <c r="G105" s="91"/>
      <c r="H105" s="91"/>
    </row>
    <row r="106" spans="1:8" x14ac:dyDescent="0.3">
      <c r="A106">
        <v>5200</v>
      </c>
      <c r="B106" t="s">
        <v>419</v>
      </c>
      <c r="C106" s="4">
        <v>100000</v>
      </c>
      <c r="D106" s="11">
        <f>C106/J1</f>
        <v>101.35819987837016</v>
      </c>
      <c r="E106" s="4">
        <v>100000</v>
      </c>
      <c r="F106" s="11">
        <f>E106/J2</f>
        <v>101.2555690562981</v>
      </c>
      <c r="G106" s="11">
        <f>F106-D106</f>
        <v>-0.10263082207205798</v>
      </c>
      <c r="H106" s="8">
        <f>G106/D106</f>
        <v>-1.0125556905629242E-3</v>
      </c>
    </row>
    <row r="107" spans="1:8" x14ac:dyDescent="0.3">
      <c r="B107" s="1" t="s">
        <v>57</v>
      </c>
      <c r="C107" s="5">
        <v>481275</v>
      </c>
      <c r="D107" s="15">
        <f>C107/J1</f>
        <v>487.81167646462598</v>
      </c>
      <c r="E107" s="5">
        <v>481275</v>
      </c>
      <c r="F107" s="15">
        <f>E107/J2</f>
        <v>487.31773997569866</v>
      </c>
      <c r="G107" s="15">
        <f>F107-D107</f>
        <v>-0.4939364889273179</v>
      </c>
      <c r="H107" s="14">
        <f>G107/D107</f>
        <v>-1.0125556905629669E-3</v>
      </c>
    </row>
    <row r="109" spans="1:8" x14ac:dyDescent="0.3">
      <c r="A109" s="91" t="s">
        <v>421</v>
      </c>
      <c r="B109" s="91"/>
      <c r="C109" s="91"/>
      <c r="D109" s="91"/>
      <c r="E109" s="91"/>
      <c r="F109" s="91"/>
      <c r="G109" s="91"/>
      <c r="H109" s="91"/>
    </row>
    <row r="110" spans="1:8" x14ac:dyDescent="0.3">
      <c r="A110">
        <v>1510</v>
      </c>
      <c r="B110" t="s">
        <v>379</v>
      </c>
      <c r="C110" s="4">
        <v>830</v>
      </c>
      <c r="D110" s="11">
        <f>C110/J1</f>
        <v>0.84127305899047233</v>
      </c>
      <c r="E110" s="4">
        <v>20000</v>
      </c>
      <c r="F110" s="11">
        <f>E110/J2</f>
        <v>20.251113811259618</v>
      </c>
      <c r="G110" s="11">
        <f t="shared" ref="G110:G116" si="13">F110-D110</f>
        <v>19.409840752269144</v>
      </c>
      <c r="H110" s="8">
        <f t="shared" ref="H110:H116" si="14">G110/D110</f>
        <v>23.071986609865949</v>
      </c>
    </row>
    <row r="111" spans="1:8" x14ac:dyDescent="0.3">
      <c r="A111">
        <v>1520</v>
      </c>
      <c r="B111" t="s">
        <v>380</v>
      </c>
      <c r="C111" s="4">
        <v>18360</v>
      </c>
      <c r="D111" s="11">
        <f>C111/J1</f>
        <v>18.609365497668762</v>
      </c>
      <c r="E111" s="4">
        <v>25000</v>
      </c>
      <c r="F111" s="11">
        <f>E111/J2</f>
        <v>25.313892264074525</v>
      </c>
      <c r="G111" s="11">
        <f t="shared" si="13"/>
        <v>6.7045267664057633</v>
      </c>
      <c r="H111" s="8">
        <f t="shared" si="14"/>
        <v>0.36027702111851451</v>
      </c>
    </row>
    <row r="112" spans="1:8" x14ac:dyDescent="0.3">
      <c r="A112">
        <v>1532</v>
      </c>
      <c r="B112" t="s">
        <v>422</v>
      </c>
      <c r="C112" s="4">
        <v>955</v>
      </c>
      <c r="D112" s="11">
        <f>C112/J1</f>
        <v>0.967970808838435</v>
      </c>
      <c r="E112" s="4">
        <v>200000</v>
      </c>
      <c r="F112" s="11">
        <f>E112/J2</f>
        <v>202.5111381125962</v>
      </c>
      <c r="G112" s="11">
        <f t="shared" si="13"/>
        <v>201.54316730375777</v>
      </c>
      <c r="H112" s="8">
        <f t="shared" si="14"/>
        <v>208.21203022187166</v>
      </c>
    </row>
    <row r="113" spans="1:8" x14ac:dyDescent="0.3">
      <c r="A113">
        <v>112</v>
      </c>
      <c r="B113" t="s">
        <v>423</v>
      </c>
      <c r="C113" s="4">
        <v>86227</v>
      </c>
      <c r="D113" s="11">
        <f>C113/J1</f>
        <v>87.398135009122242</v>
      </c>
      <c r="E113" s="4">
        <v>0</v>
      </c>
      <c r="F113" s="11">
        <f>E113/J1</f>
        <v>0</v>
      </c>
      <c r="G113" s="11">
        <f t="shared" si="13"/>
        <v>-87.398135009122242</v>
      </c>
      <c r="H113" s="8">
        <f t="shared" si="14"/>
        <v>-1</v>
      </c>
    </row>
    <row r="114" spans="1:8" x14ac:dyDescent="0.3">
      <c r="A114" s="1">
        <v>1000</v>
      </c>
      <c r="B114" s="1" t="s">
        <v>40</v>
      </c>
      <c r="C114" s="15">
        <f>SUM(C110:C113)</f>
        <v>106372</v>
      </c>
      <c r="D114" s="15">
        <f>C114/J1</f>
        <v>107.8167443746199</v>
      </c>
      <c r="E114" s="5">
        <f>SUM(E110:E113)</f>
        <v>245000</v>
      </c>
      <c r="F114" s="15">
        <f>E114/J2</f>
        <v>248.07614418793034</v>
      </c>
      <c r="G114" s="15">
        <f t="shared" si="13"/>
        <v>140.25939981331044</v>
      </c>
      <c r="H114" s="14">
        <f t="shared" si="14"/>
        <v>1.3009055376961238</v>
      </c>
    </row>
    <row r="115" spans="1:8" x14ac:dyDescent="0.3">
      <c r="A115">
        <v>5200</v>
      </c>
      <c r="B115" t="s">
        <v>424</v>
      </c>
      <c r="C115" s="4">
        <v>578400</v>
      </c>
      <c r="D115" s="11">
        <f>C115/J1</f>
        <v>586.25582809649302</v>
      </c>
      <c r="E115" s="28">
        <v>974400</v>
      </c>
      <c r="F115" s="29">
        <f>E115/J2</f>
        <v>986.63426488456867</v>
      </c>
      <c r="G115" s="29">
        <f t="shared" si="13"/>
        <v>400.37843678807565</v>
      </c>
      <c r="H115" s="30">
        <f t="shared" si="14"/>
        <v>0.68294150369141671</v>
      </c>
    </row>
    <row r="116" spans="1:8" x14ac:dyDescent="0.3">
      <c r="B116" s="1" t="s">
        <v>57</v>
      </c>
      <c r="C116" s="5">
        <v>1683325</v>
      </c>
      <c r="D116" s="15">
        <f>C116/J1</f>
        <v>1706.1879181025745</v>
      </c>
      <c r="E116" s="5">
        <v>2238099</v>
      </c>
      <c r="F116" s="15">
        <f>E116/J2</f>
        <v>2266.1998784933171</v>
      </c>
      <c r="G116" s="15">
        <f t="shared" si="13"/>
        <v>560.01196039074262</v>
      </c>
      <c r="H116" s="14">
        <f t="shared" si="14"/>
        <v>0.32822408038941181</v>
      </c>
    </row>
    <row r="118" spans="1:8" x14ac:dyDescent="0.3">
      <c r="A118" s="91" t="s">
        <v>425</v>
      </c>
      <c r="B118" s="91"/>
      <c r="C118" s="91"/>
      <c r="D118" s="91"/>
      <c r="E118" s="91"/>
      <c r="F118" s="91"/>
      <c r="G118" s="91"/>
      <c r="H118" s="91"/>
    </row>
    <row r="119" spans="1:8" x14ac:dyDescent="0.3">
      <c r="B119" s="1" t="s">
        <v>57</v>
      </c>
      <c r="C119" s="5">
        <v>21442</v>
      </c>
      <c r="D119" s="5">
        <f>C119/J1</f>
        <v>21.733225217920129</v>
      </c>
      <c r="E119" s="5">
        <v>21442</v>
      </c>
      <c r="F119" s="5">
        <f>E119/J2</f>
        <v>21.711219117051439</v>
      </c>
      <c r="G119" s="15">
        <f>F119-D119</f>
        <v>-2.2006100868690481E-2</v>
      </c>
      <c r="H119" s="14">
        <f>G119/D119</f>
        <v>-1.0125556905629153E-3</v>
      </c>
    </row>
    <row r="121" spans="1:8" x14ac:dyDescent="0.3">
      <c r="A121" s="91" t="s">
        <v>177</v>
      </c>
      <c r="B121" s="91"/>
      <c r="C121" s="91"/>
      <c r="D121" s="91"/>
      <c r="E121" s="91"/>
      <c r="F121" s="91"/>
      <c r="G121" s="91"/>
      <c r="H121" s="91"/>
    </row>
    <row r="122" spans="1:8" x14ac:dyDescent="0.3">
      <c r="A122">
        <v>5200</v>
      </c>
      <c r="B122" t="s">
        <v>331</v>
      </c>
      <c r="C122" s="4">
        <v>228290</v>
      </c>
      <c r="D122" s="11">
        <f>C122/J1</f>
        <v>231.39063450233124</v>
      </c>
      <c r="E122" s="4">
        <v>228092</v>
      </c>
      <c r="F122" s="11">
        <f>E122/J2</f>
        <v>230.95585257189146</v>
      </c>
      <c r="G122" s="11">
        <f>F122-D122</f>
        <v>-0.43478193043978308</v>
      </c>
      <c r="H122" s="8">
        <f>G122/D122</f>
        <v>-1.8789953680489288E-3</v>
      </c>
    </row>
    <row r="123" spans="1:8" x14ac:dyDescent="0.3">
      <c r="B123" s="1" t="s">
        <v>57</v>
      </c>
      <c r="C123" s="5">
        <v>228290</v>
      </c>
      <c r="D123" s="15">
        <f>C123/J1</f>
        <v>231.39063450233124</v>
      </c>
      <c r="E123" s="5">
        <v>228092</v>
      </c>
      <c r="F123" s="15">
        <f>E123/J2</f>
        <v>230.95585257189146</v>
      </c>
      <c r="G123" s="15">
        <f>F123-D123</f>
        <v>-0.43478193043978308</v>
      </c>
      <c r="H123" s="14">
        <f>G123/D123</f>
        <v>-1.8789953680489288E-3</v>
      </c>
    </row>
    <row r="126" spans="1:8" x14ac:dyDescent="0.3">
      <c r="B126" s="1" t="s">
        <v>630</v>
      </c>
      <c r="C126" s="15">
        <f>C114+C95+C57+C42+C15</f>
        <v>15592421</v>
      </c>
      <c r="D126" s="15">
        <f>C126/J1</f>
        <v>15804.197243056962</v>
      </c>
      <c r="E126" s="15">
        <f>E114+E95+E57+E42+E15</f>
        <v>15923415</v>
      </c>
      <c r="F126" s="15">
        <f>E126/J2</f>
        <v>16123.344471445929</v>
      </c>
      <c r="G126" s="15">
        <f>F126-D126</f>
        <v>319.14722838896705</v>
      </c>
      <c r="H126" s="14">
        <f>G126/D126</f>
        <v>2.0193827214423914E-2</v>
      </c>
    </row>
    <row r="127" spans="1:8" x14ac:dyDescent="0.3">
      <c r="B127" s="1" t="s">
        <v>631</v>
      </c>
      <c r="C127" s="15">
        <f>C75+C69+C52+C47+C19</f>
        <v>1423573</v>
      </c>
      <c r="D127" s="15">
        <f>C127/J2</f>
        <v>1441.4469420818145</v>
      </c>
      <c r="E127" s="15">
        <f>E75+E69+E47+E19+E52</f>
        <v>789773</v>
      </c>
      <c r="F127" s="15">
        <f>E127/J2</f>
        <v>799.68914540299716</v>
      </c>
      <c r="G127" s="15">
        <f>F127-D127</f>
        <v>-641.75779667881739</v>
      </c>
      <c r="H127" s="14">
        <f>G127/D127</f>
        <v>-0.44521777246407457</v>
      </c>
    </row>
    <row r="128" spans="1:8" x14ac:dyDescent="0.3">
      <c r="B128" s="1" t="s">
        <v>635</v>
      </c>
      <c r="C128" s="15">
        <f>C97+C88+C25</f>
        <v>771960</v>
      </c>
      <c r="D128" s="15">
        <f>C128/J1</f>
        <v>782.4447597810663</v>
      </c>
      <c r="E128" s="15">
        <f>E97+E88+E25</f>
        <v>139168</v>
      </c>
      <c r="F128" s="15">
        <f>E128/J2</f>
        <v>140.91535034426894</v>
      </c>
      <c r="G128" s="15">
        <f>F128-D128</f>
        <v>-641.52940943679732</v>
      </c>
      <c r="H128" s="14">
        <f>G128/D128</f>
        <v>-0.81990377137461035</v>
      </c>
    </row>
    <row r="129" spans="2:8" x14ac:dyDescent="0.3">
      <c r="B129" s="1" t="s">
        <v>633</v>
      </c>
      <c r="C129" s="15">
        <f>C123+C119+C116+C107+C103+C99+C89+C77+C70+C58+C53+C48+C43+C36</f>
        <v>35373409</v>
      </c>
      <c r="D129" s="15">
        <f>C129/J1</f>
        <v>35853.850598013378</v>
      </c>
      <c r="E129" s="15">
        <f>E123+E119+E116+E107+E103+E99+E89+E77+E70+E58+E53+E48+E43+E36</f>
        <v>36591783</v>
      </c>
      <c r="F129" s="15">
        <f>E129/J2</f>
        <v>37051.218104495747</v>
      </c>
      <c r="G129" s="15">
        <f>F129-D129</f>
        <v>1197.3675064823692</v>
      </c>
      <c r="H129" s="14">
        <f>G129/D129</f>
        <v>3.3395785571458649E-2</v>
      </c>
    </row>
    <row r="131" spans="2:8" x14ac:dyDescent="0.3">
      <c r="D131" s="11">
        <f>SUM(D126:D128)</f>
        <v>18028.08894491984</v>
      </c>
      <c r="G131" s="11">
        <f>SUM(G126:G128)</f>
        <v>-964.13997772664766</v>
      </c>
      <c r="H131" s="14">
        <f>G131/D131</f>
        <v>-5.3479876911653131E-2</v>
      </c>
    </row>
  </sheetData>
  <mergeCells count="13">
    <mergeCell ref="A38:H38"/>
    <mergeCell ref="A105:H105"/>
    <mergeCell ref="A109:H109"/>
    <mergeCell ref="A118:H118"/>
    <mergeCell ref="A121:H121"/>
    <mergeCell ref="A79:H79"/>
    <mergeCell ref="A91:H91"/>
    <mergeCell ref="A45:H45"/>
    <mergeCell ref="A50:H50"/>
    <mergeCell ref="A55:H55"/>
    <mergeCell ref="A60:H60"/>
    <mergeCell ref="A72:H72"/>
    <mergeCell ref="A101:H101"/>
  </mergeCells>
  <pageMargins left="0.7" right="0.7" top="0.75" bottom="0.75" header="0.3" footer="0.3"/>
  <pageSetup orientation="portrait" horizont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CAD2-4996-4050-8537-85F87EEB2FD4}">
  <sheetPr>
    <tabColor theme="9" tint="0.59999389629810485"/>
  </sheetPr>
  <dimension ref="A1:J194"/>
  <sheetViews>
    <sheetView topLeftCell="A175" workbookViewId="0">
      <selection activeCell="E12" sqref="E12"/>
    </sheetView>
  </sheetViews>
  <sheetFormatPr defaultRowHeight="14.4" x14ac:dyDescent="0.3"/>
  <cols>
    <col min="2" max="2" width="31" bestFit="1" customWidth="1"/>
    <col min="3" max="3" width="15.109375" bestFit="1" customWidth="1"/>
    <col min="4" max="4" width="15" bestFit="1" customWidth="1"/>
    <col min="5" max="5" width="15.109375" bestFit="1" customWidth="1"/>
    <col min="6" max="6" width="15" bestFit="1" customWidth="1"/>
    <col min="7" max="7" width="12.109375" bestFit="1" customWidth="1"/>
    <col min="8" max="8" width="11.5546875" bestFit="1" customWidth="1"/>
  </cols>
  <sheetData>
    <row r="1" spans="1:10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52" t="s">
        <v>61</v>
      </c>
      <c r="H1" s="1" t="s">
        <v>62</v>
      </c>
      <c r="J1">
        <v>986.6</v>
      </c>
    </row>
    <row r="2" spans="1:10" x14ac:dyDescent="0.3">
      <c r="B2" s="2" t="s">
        <v>59</v>
      </c>
      <c r="C2" s="12"/>
      <c r="D2" s="12"/>
      <c r="E2" s="12"/>
      <c r="F2" s="12"/>
      <c r="G2" s="52"/>
      <c r="H2" s="1"/>
      <c r="J2">
        <v>977.6</v>
      </c>
    </row>
    <row r="3" spans="1:10" x14ac:dyDescent="0.3">
      <c r="A3">
        <v>100</v>
      </c>
      <c r="B3" t="s">
        <v>60</v>
      </c>
      <c r="C3" s="4">
        <v>3111430</v>
      </c>
      <c r="D3" s="4">
        <f>C3/$J$1</f>
        <v>3153.6894384755724</v>
      </c>
      <c r="E3" s="4">
        <v>3565395</v>
      </c>
      <c r="F3" s="4">
        <f>E3/$J$2</f>
        <v>3647.0898117839606</v>
      </c>
      <c r="G3" s="11">
        <f>F3-D3</f>
        <v>493.40037330838823</v>
      </c>
      <c r="H3" s="8">
        <f>G3/D3</f>
        <v>0.1564517949322517</v>
      </c>
    </row>
    <row r="4" spans="1:10" x14ac:dyDescent="0.3">
      <c r="A4">
        <v>200</v>
      </c>
      <c r="B4" t="s">
        <v>63</v>
      </c>
      <c r="C4" s="4">
        <v>1397997</v>
      </c>
      <c r="D4" s="4">
        <f t="shared" ref="D4:D55" si="0">C4/$J$1</f>
        <v>1416.9845935536184</v>
      </c>
      <c r="E4" s="4">
        <v>1639995</v>
      </c>
      <c r="F4" s="4">
        <f t="shared" ref="F4:F55" si="1">E4/$J$2</f>
        <v>1677.5726268412438</v>
      </c>
      <c r="G4" s="11">
        <f t="shared" ref="G4:G55" si="2">F4-D4</f>
        <v>260.58803328762542</v>
      </c>
      <c r="H4" s="8">
        <f t="shared" ref="H4:H55" si="3">G4/D4</f>
        <v>0.18390322271190229</v>
      </c>
    </row>
    <row r="5" spans="1:10" x14ac:dyDescent="0.3">
      <c r="A5">
        <v>500</v>
      </c>
      <c r="B5" t="s">
        <v>64</v>
      </c>
      <c r="C5" s="4">
        <v>76549</v>
      </c>
      <c r="D5" s="4">
        <f t="shared" si="0"/>
        <v>77.588688424893576</v>
      </c>
      <c r="E5" s="4">
        <v>78360</v>
      </c>
      <c r="F5" s="4">
        <f t="shared" si="1"/>
        <v>80.155482815057283</v>
      </c>
      <c r="G5" s="11">
        <f t="shared" si="2"/>
        <v>2.5667943901637074</v>
      </c>
      <c r="H5" s="8">
        <f t="shared" si="3"/>
        <v>3.3082069593796309E-2</v>
      </c>
    </row>
    <row r="6" spans="1:10" x14ac:dyDescent="0.3">
      <c r="A6">
        <v>600</v>
      </c>
      <c r="B6" t="s">
        <v>65</v>
      </c>
      <c r="C6" s="4">
        <v>210242</v>
      </c>
      <c r="D6" s="4">
        <f t="shared" si="0"/>
        <v>213.09750658828298</v>
      </c>
      <c r="E6" s="4">
        <v>205055</v>
      </c>
      <c r="F6" s="4">
        <f t="shared" si="1"/>
        <v>209.75347790507365</v>
      </c>
      <c r="G6" s="11">
        <f t="shared" si="2"/>
        <v>-3.3440286832093307</v>
      </c>
      <c r="H6" s="8">
        <f t="shared" si="3"/>
        <v>-1.5692481515845198E-2</v>
      </c>
    </row>
    <row r="7" spans="1:10" x14ac:dyDescent="0.3">
      <c r="A7">
        <v>900</v>
      </c>
      <c r="B7" t="s">
        <v>39</v>
      </c>
      <c r="C7" s="4">
        <v>9600</v>
      </c>
      <c r="D7" s="4">
        <f t="shared" si="0"/>
        <v>9.7303871883235349</v>
      </c>
      <c r="E7" s="4">
        <v>9600</v>
      </c>
      <c r="F7" s="4">
        <f t="shared" si="1"/>
        <v>9.8199672667757767</v>
      </c>
      <c r="G7" s="11">
        <f t="shared" si="2"/>
        <v>8.9580078452241807E-2</v>
      </c>
      <c r="H7" s="8">
        <f t="shared" si="3"/>
        <v>9.2062193126022686E-3</v>
      </c>
    </row>
    <row r="8" spans="1:10" x14ac:dyDescent="0.3">
      <c r="A8" s="21">
        <v>100</v>
      </c>
      <c r="B8" s="21" t="s">
        <v>66</v>
      </c>
      <c r="C8" s="22">
        <f>SUM(C3:C7)</f>
        <v>4805818</v>
      </c>
      <c r="D8" s="5">
        <f t="shared" si="0"/>
        <v>4871.0906142306912</v>
      </c>
      <c r="E8" s="22">
        <f>SUM(E3:E7)</f>
        <v>5498405</v>
      </c>
      <c r="F8" s="5">
        <f t="shared" si="1"/>
        <v>5624.3913666121116</v>
      </c>
      <c r="G8" s="15">
        <f t="shared" si="2"/>
        <v>753.30075238142035</v>
      </c>
      <c r="H8" s="14">
        <f t="shared" si="3"/>
        <v>0.15464724679534458</v>
      </c>
    </row>
    <row r="9" spans="1:10" x14ac:dyDescent="0.3">
      <c r="A9" s="20"/>
      <c r="B9" s="21"/>
      <c r="C9" s="22"/>
      <c r="D9" s="4"/>
      <c r="E9" s="22"/>
      <c r="F9" s="4"/>
      <c r="G9" s="11"/>
      <c r="H9" s="8"/>
    </row>
    <row r="10" spans="1:10" x14ac:dyDescent="0.3">
      <c r="A10" s="46">
        <v>300</v>
      </c>
      <c r="B10" s="21" t="s">
        <v>67</v>
      </c>
      <c r="C10" s="24"/>
      <c r="D10" s="4"/>
      <c r="E10" s="24"/>
      <c r="F10" s="4"/>
      <c r="G10" s="11"/>
      <c r="H10" s="8"/>
    </row>
    <row r="11" spans="1:10" x14ac:dyDescent="0.3">
      <c r="A11" s="20"/>
      <c r="B11" s="26" t="s">
        <v>59</v>
      </c>
      <c r="C11" s="24"/>
      <c r="D11" s="4"/>
      <c r="E11" s="24"/>
      <c r="F11" s="4"/>
      <c r="G11" s="11"/>
      <c r="H11" s="8"/>
    </row>
    <row r="12" spans="1:10" x14ac:dyDescent="0.3">
      <c r="A12">
        <v>100</v>
      </c>
      <c r="B12" t="s">
        <v>60</v>
      </c>
      <c r="C12" s="4">
        <v>192200</v>
      </c>
      <c r="D12" s="4">
        <f t="shared" si="0"/>
        <v>194.81046016622744</v>
      </c>
      <c r="E12" s="4">
        <v>233945</v>
      </c>
      <c r="F12" s="4">
        <f t="shared" si="1"/>
        <v>239.30544189852699</v>
      </c>
      <c r="G12" s="11">
        <f t="shared" si="2"/>
        <v>44.49498173229955</v>
      </c>
      <c r="H12" s="8">
        <f t="shared" si="3"/>
        <v>0.22840139946455118</v>
      </c>
    </row>
    <row r="13" spans="1:10" x14ac:dyDescent="0.3">
      <c r="A13">
        <v>200</v>
      </c>
      <c r="B13" s="2" t="s">
        <v>63</v>
      </c>
      <c r="C13" s="4">
        <v>83272</v>
      </c>
      <c r="D13" s="4">
        <f t="shared" si="0"/>
        <v>84.403000202716399</v>
      </c>
      <c r="E13" s="4">
        <v>100175</v>
      </c>
      <c r="F13" s="4">
        <f t="shared" si="1"/>
        <v>102.47033551554829</v>
      </c>
      <c r="G13" s="11">
        <f t="shared" si="2"/>
        <v>18.067335312831887</v>
      </c>
      <c r="H13" s="8">
        <f t="shared" si="3"/>
        <v>0.21406034464934118</v>
      </c>
    </row>
    <row r="14" spans="1:10" x14ac:dyDescent="0.3">
      <c r="A14">
        <v>500</v>
      </c>
      <c r="B14" s="2" t="s">
        <v>64</v>
      </c>
      <c r="C14" s="4">
        <v>7500</v>
      </c>
      <c r="D14" s="4">
        <f t="shared" si="0"/>
        <v>7.601864990877762</v>
      </c>
      <c r="E14" s="4">
        <v>7500</v>
      </c>
      <c r="F14" s="4">
        <f t="shared" si="1"/>
        <v>7.671849427168576</v>
      </c>
      <c r="G14" s="11">
        <f t="shared" si="2"/>
        <v>6.9984436290813967E-2</v>
      </c>
      <c r="H14" s="8">
        <f t="shared" si="3"/>
        <v>9.2062193126022755E-3</v>
      </c>
    </row>
    <row r="15" spans="1:10" x14ac:dyDescent="0.3">
      <c r="A15">
        <v>600</v>
      </c>
      <c r="B15" t="s">
        <v>65</v>
      </c>
      <c r="C15" s="4">
        <v>4500</v>
      </c>
      <c r="D15" s="4">
        <f t="shared" si="0"/>
        <v>4.561118994526657</v>
      </c>
      <c r="E15" s="4">
        <v>4500</v>
      </c>
      <c r="F15" s="4">
        <f t="shared" si="1"/>
        <v>4.6031096563011458</v>
      </c>
      <c r="G15" s="11">
        <f t="shared" si="2"/>
        <v>4.1990661774488736E-2</v>
      </c>
      <c r="H15" s="8">
        <f t="shared" si="3"/>
        <v>9.2062193126023536E-3</v>
      </c>
    </row>
    <row r="16" spans="1:10" x14ac:dyDescent="0.3">
      <c r="A16">
        <v>900</v>
      </c>
      <c r="B16" t="s">
        <v>39</v>
      </c>
      <c r="C16" s="4">
        <v>875</v>
      </c>
      <c r="D16" s="4">
        <f t="shared" si="0"/>
        <v>0.88688424893573892</v>
      </c>
      <c r="E16" s="4">
        <v>875</v>
      </c>
      <c r="F16" s="4">
        <f t="shared" si="1"/>
        <v>0.89504909983633385</v>
      </c>
      <c r="G16" s="11">
        <f t="shared" si="2"/>
        <v>8.1648509005949332E-3</v>
      </c>
      <c r="H16" s="8">
        <f t="shared" si="3"/>
        <v>9.2062193126022408E-3</v>
      </c>
    </row>
    <row r="17" spans="1:8" x14ac:dyDescent="0.3">
      <c r="A17" s="1">
        <v>300</v>
      </c>
      <c r="B17" s="1" t="s">
        <v>68</v>
      </c>
      <c r="C17" s="5">
        <f>SUM(C12:C16)</f>
        <v>288347</v>
      </c>
      <c r="D17" s="5">
        <f t="shared" si="0"/>
        <v>292.26332860328398</v>
      </c>
      <c r="E17" s="5">
        <f>SUM(E12:E16)</f>
        <v>346995</v>
      </c>
      <c r="F17" s="5">
        <f t="shared" si="1"/>
        <v>354.94578559738136</v>
      </c>
      <c r="G17" s="15">
        <f t="shared" si="2"/>
        <v>62.682456994097379</v>
      </c>
      <c r="H17" s="14">
        <f t="shared" si="3"/>
        <v>0.21447253507189767</v>
      </c>
    </row>
    <row r="18" spans="1:8" x14ac:dyDescent="0.3">
      <c r="C18" s="4"/>
      <c r="D18" s="4"/>
      <c r="E18" s="4"/>
      <c r="F18" s="4"/>
      <c r="G18" s="11"/>
      <c r="H18" s="8"/>
    </row>
    <row r="19" spans="1:8" x14ac:dyDescent="0.3">
      <c r="A19" s="1">
        <v>400</v>
      </c>
      <c r="B19" s="1" t="s">
        <v>70</v>
      </c>
      <c r="C19" s="4"/>
      <c r="D19" s="4"/>
      <c r="E19" s="4"/>
      <c r="F19" s="4"/>
      <c r="G19" s="11"/>
      <c r="H19" s="8"/>
    </row>
    <row r="20" spans="1:8" x14ac:dyDescent="0.3">
      <c r="B20" s="2" t="s">
        <v>59</v>
      </c>
      <c r="C20" s="4"/>
      <c r="D20" s="4">
        <f t="shared" si="0"/>
        <v>0</v>
      </c>
      <c r="E20" s="4"/>
      <c r="F20" s="4"/>
      <c r="G20" s="11"/>
      <c r="H20" s="8"/>
    </row>
    <row r="21" spans="1:8" x14ac:dyDescent="0.3">
      <c r="A21">
        <v>100</v>
      </c>
      <c r="B21" t="s">
        <v>60</v>
      </c>
      <c r="C21" s="4">
        <v>50000</v>
      </c>
      <c r="D21" s="4">
        <f t="shared" si="0"/>
        <v>50.679099939185079</v>
      </c>
      <c r="E21" s="4">
        <v>50000</v>
      </c>
      <c r="F21" s="4">
        <f t="shared" si="1"/>
        <v>51.145662847790504</v>
      </c>
      <c r="G21" s="11">
        <f t="shared" si="2"/>
        <v>0.46656290860542526</v>
      </c>
      <c r="H21" s="8">
        <f t="shared" si="3"/>
        <v>9.2062193126022512E-3</v>
      </c>
    </row>
    <row r="22" spans="1:8" x14ac:dyDescent="0.3">
      <c r="A22">
        <v>200</v>
      </c>
      <c r="B22" s="2" t="s">
        <v>63</v>
      </c>
      <c r="C22" s="4">
        <v>5050</v>
      </c>
      <c r="D22" s="4">
        <f t="shared" si="0"/>
        <v>5.1185890938576932</v>
      </c>
      <c r="E22" s="4">
        <v>5050</v>
      </c>
      <c r="F22" s="4">
        <f t="shared" si="1"/>
        <v>5.1657119476268409</v>
      </c>
      <c r="G22" s="11">
        <f t="shared" si="2"/>
        <v>4.712285376914771E-2</v>
      </c>
      <c r="H22" s="8">
        <f t="shared" si="3"/>
        <v>9.2062193126022044E-3</v>
      </c>
    </row>
    <row r="23" spans="1:8" x14ac:dyDescent="0.3">
      <c r="A23">
        <v>600</v>
      </c>
      <c r="B23" t="s">
        <v>65</v>
      </c>
      <c r="C23" s="4">
        <v>5580</v>
      </c>
      <c r="D23" s="4">
        <f t="shared" si="0"/>
        <v>5.655787553213055</v>
      </c>
      <c r="E23" s="4">
        <v>5580</v>
      </c>
      <c r="F23" s="4">
        <f t="shared" si="1"/>
        <v>5.7078559738134205</v>
      </c>
      <c r="G23" s="11">
        <f t="shared" si="2"/>
        <v>5.2068420600365428E-2</v>
      </c>
      <c r="H23" s="8">
        <f t="shared" si="3"/>
        <v>9.206219312602246E-3</v>
      </c>
    </row>
    <row r="24" spans="1:8" x14ac:dyDescent="0.3">
      <c r="A24" s="1">
        <v>400</v>
      </c>
      <c r="B24" s="1" t="s">
        <v>71</v>
      </c>
      <c r="C24" s="5">
        <f>SUM(C21:C23)</f>
        <v>60630</v>
      </c>
      <c r="D24" s="5">
        <f t="shared" si="0"/>
        <v>61.453476586255825</v>
      </c>
      <c r="E24" s="5">
        <f>SUM(E21:E23)</f>
        <v>60630</v>
      </c>
      <c r="F24" s="5">
        <f t="shared" si="1"/>
        <v>62.019230769230766</v>
      </c>
      <c r="G24" s="15">
        <f t="shared" si="2"/>
        <v>0.56575418297494195</v>
      </c>
      <c r="H24" s="14">
        <f t="shared" si="3"/>
        <v>9.206219312602305E-3</v>
      </c>
    </row>
    <row r="25" spans="1:8" x14ac:dyDescent="0.3">
      <c r="A25" s="1"/>
      <c r="B25" s="1"/>
      <c r="C25" s="5"/>
      <c r="D25" s="5"/>
      <c r="E25" s="5"/>
      <c r="F25" s="5"/>
      <c r="G25" s="15"/>
      <c r="H25" s="14"/>
    </row>
    <row r="26" spans="1:8" x14ac:dyDescent="0.3">
      <c r="A26" s="1">
        <v>910</v>
      </c>
      <c r="B26" s="1" t="s">
        <v>76</v>
      </c>
      <c r="C26" s="4"/>
      <c r="D26" s="4"/>
      <c r="E26" s="4"/>
      <c r="F26" s="4"/>
      <c r="G26" s="11"/>
      <c r="H26" s="8"/>
    </row>
    <row r="27" spans="1:8" x14ac:dyDescent="0.3">
      <c r="B27" s="2" t="s">
        <v>59</v>
      </c>
      <c r="C27" s="4"/>
      <c r="D27" s="4"/>
      <c r="E27" s="4"/>
      <c r="F27" s="4"/>
      <c r="G27" s="11"/>
      <c r="H27" s="8"/>
    </row>
    <row r="28" spans="1:8" x14ac:dyDescent="0.3">
      <c r="A28">
        <v>100</v>
      </c>
      <c r="B28" t="s">
        <v>60</v>
      </c>
      <c r="C28" s="4">
        <v>40550</v>
      </c>
      <c r="D28" s="4">
        <f t="shared" si="0"/>
        <v>41.100750050679096</v>
      </c>
      <c r="E28" s="4">
        <v>43550</v>
      </c>
      <c r="F28" s="4">
        <f t="shared" si="1"/>
        <v>44.547872340425528</v>
      </c>
      <c r="G28" s="11">
        <f t="shared" si="2"/>
        <v>3.4471222897464315</v>
      </c>
      <c r="H28" s="8">
        <f t="shared" si="3"/>
        <v>8.387005797937927E-2</v>
      </c>
    </row>
    <row r="29" spans="1:8" x14ac:dyDescent="0.3">
      <c r="A29">
        <v>200</v>
      </c>
      <c r="B29" s="2" t="s">
        <v>63</v>
      </c>
      <c r="C29" s="4">
        <v>1945</v>
      </c>
      <c r="D29" s="4">
        <f t="shared" si="0"/>
        <v>1.9714169876342995</v>
      </c>
      <c r="E29" s="4">
        <v>2020</v>
      </c>
      <c r="F29" s="4">
        <f t="shared" si="1"/>
        <v>2.0662847790507364</v>
      </c>
      <c r="G29" s="11">
        <f t="shared" si="2"/>
        <v>9.4867791416436864E-2</v>
      </c>
      <c r="H29" s="8">
        <f t="shared" si="3"/>
        <v>4.8121626226969985E-2</v>
      </c>
    </row>
    <row r="30" spans="1:8" x14ac:dyDescent="0.3">
      <c r="A30">
        <v>500</v>
      </c>
      <c r="B30" t="s">
        <v>64</v>
      </c>
      <c r="C30" s="4">
        <v>700</v>
      </c>
      <c r="D30" s="4">
        <f t="shared" si="0"/>
        <v>0.70950739914859107</v>
      </c>
      <c r="E30" s="4">
        <v>700</v>
      </c>
      <c r="F30" s="4">
        <f t="shared" si="1"/>
        <v>0.71603927986906712</v>
      </c>
      <c r="G30" s="11">
        <f t="shared" si="2"/>
        <v>6.5318807204760576E-3</v>
      </c>
      <c r="H30" s="8">
        <f t="shared" si="3"/>
        <v>9.2062193126023987E-3</v>
      </c>
    </row>
    <row r="31" spans="1:8" x14ac:dyDescent="0.3">
      <c r="B31" t="s">
        <v>157</v>
      </c>
      <c r="C31" s="4"/>
      <c r="D31" s="4"/>
      <c r="E31" s="4"/>
      <c r="F31" s="4"/>
      <c r="G31" s="11"/>
      <c r="H31" s="8"/>
    </row>
    <row r="32" spans="1:8" x14ac:dyDescent="0.3">
      <c r="A32">
        <v>200</v>
      </c>
      <c r="B32" t="s">
        <v>63</v>
      </c>
      <c r="C32" s="4">
        <v>1502</v>
      </c>
      <c r="D32" s="4">
        <f t="shared" si="0"/>
        <v>1.5224001621731198</v>
      </c>
      <c r="E32" s="4">
        <v>1560</v>
      </c>
      <c r="F32" s="4">
        <f>E32/$J$2</f>
        <v>1.5957446808510638</v>
      </c>
      <c r="G32" s="11">
        <f>F32-D32</f>
        <v>7.3344518677944004E-2</v>
      </c>
      <c r="H32" s="8">
        <f>G32/D32</f>
        <v>4.8176898886590915E-2</v>
      </c>
    </row>
    <row r="33" spans="1:8" x14ac:dyDescent="0.3">
      <c r="A33">
        <v>500</v>
      </c>
      <c r="B33" t="s">
        <v>64</v>
      </c>
      <c r="C33" s="4">
        <v>12645</v>
      </c>
      <c r="D33" s="4">
        <f t="shared" si="0"/>
        <v>12.816744374619907</v>
      </c>
      <c r="E33" s="4">
        <v>11345</v>
      </c>
      <c r="F33" s="4">
        <f>E33/$J$2</f>
        <v>11.604950900163665</v>
      </c>
      <c r="G33" s="11">
        <f>F33-D33</f>
        <v>-1.2117934744562415</v>
      </c>
      <c r="H33" s="8">
        <f>G33/D33</f>
        <v>-9.4547682237922329E-2</v>
      </c>
    </row>
    <row r="34" spans="1:8" x14ac:dyDescent="0.3">
      <c r="A34" s="1">
        <v>910</v>
      </c>
      <c r="B34" s="1" t="s">
        <v>78</v>
      </c>
      <c r="C34" s="5">
        <f>SUM(C28:C33)</f>
        <v>57342</v>
      </c>
      <c r="D34" s="5">
        <f t="shared" si="0"/>
        <v>58.120818974255016</v>
      </c>
      <c r="E34" s="5">
        <f>SUM(E28:E33)</f>
        <v>59175</v>
      </c>
      <c r="F34" s="5">
        <f t="shared" si="1"/>
        <v>60.530891980360067</v>
      </c>
      <c r="G34" s="15">
        <f t="shared" si="2"/>
        <v>2.4100730061050513</v>
      </c>
      <c r="H34" s="14">
        <f t="shared" si="3"/>
        <v>4.146660437067496E-2</v>
      </c>
    </row>
    <row r="35" spans="1:8" x14ac:dyDescent="0.3">
      <c r="C35" s="4"/>
      <c r="D35" s="4"/>
      <c r="E35" s="4"/>
      <c r="F35" s="4"/>
      <c r="G35" s="11"/>
      <c r="H35" s="8"/>
    </row>
    <row r="36" spans="1:8" x14ac:dyDescent="0.3">
      <c r="A36" s="1">
        <v>920</v>
      </c>
      <c r="B36" s="1" t="s">
        <v>79</v>
      </c>
      <c r="C36" s="4"/>
      <c r="D36" s="4"/>
      <c r="E36" s="4"/>
      <c r="F36" s="4"/>
      <c r="G36" s="11"/>
      <c r="H36" s="8"/>
    </row>
    <row r="37" spans="1:8" x14ac:dyDescent="0.3">
      <c r="A37">
        <v>100</v>
      </c>
      <c r="B37" t="s">
        <v>60</v>
      </c>
      <c r="C37" s="4">
        <v>109105</v>
      </c>
      <c r="D37" s="4">
        <f t="shared" si="0"/>
        <v>110.58686397729576</v>
      </c>
      <c r="E37" s="4">
        <v>109105</v>
      </c>
      <c r="F37" s="4">
        <f t="shared" si="1"/>
        <v>111.60495090016366</v>
      </c>
      <c r="G37" s="11">
        <f t="shared" si="2"/>
        <v>1.0180869228678944</v>
      </c>
      <c r="H37" s="8">
        <f t="shared" si="3"/>
        <v>9.2062193126022148E-3</v>
      </c>
    </row>
    <row r="38" spans="1:8" x14ac:dyDescent="0.3">
      <c r="A38">
        <v>200</v>
      </c>
      <c r="B38" s="2" t="s">
        <v>63</v>
      </c>
      <c r="C38" s="4">
        <v>6573</v>
      </c>
      <c r="D38" s="4">
        <f t="shared" si="0"/>
        <v>6.6622744780052701</v>
      </c>
      <c r="E38" s="4">
        <v>7040</v>
      </c>
      <c r="F38" s="4">
        <f t="shared" si="1"/>
        <v>7.201309328968903</v>
      </c>
      <c r="G38" s="11">
        <f t="shared" si="2"/>
        <v>0.53903485096363291</v>
      </c>
      <c r="H38" s="8">
        <f t="shared" si="3"/>
        <v>8.0908532475387235E-2</v>
      </c>
    </row>
    <row r="39" spans="1:8" x14ac:dyDescent="0.3">
      <c r="A39">
        <v>500</v>
      </c>
      <c r="B39" t="s">
        <v>64</v>
      </c>
      <c r="C39" s="4">
        <v>49170</v>
      </c>
      <c r="D39" s="4">
        <f t="shared" si="0"/>
        <v>49.837826880194605</v>
      </c>
      <c r="E39" s="4">
        <v>61850</v>
      </c>
      <c r="F39" s="4">
        <f t="shared" si="1"/>
        <v>63.26718494271686</v>
      </c>
      <c r="G39" s="11">
        <f t="shared" si="2"/>
        <v>13.429358062522255</v>
      </c>
      <c r="H39" s="8">
        <f t="shared" si="3"/>
        <v>0.26946114835233798</v>
      </c>
    </row>
    <row r="40" spans="1:8" x14ac:dyDescent="0.3">
      <c r="A40">
        <v>600</v>
      </c>
      <c r="B40" t="s">
        <v>65</v>
      </c>
      <c r="C40" s="4">
        <v>37250</v>
      </c>
      <c r="D40" s="4">
        <f t="shared" si="0"/>
        <v>37.755929454692883</v>
      </c>
      <c r="E40" s="4">
        <v>36250</v>
      </c>
      <c r="F40" s="4">
        <f t="shared" si="1"/>
        <v>37.080605564648117</v>
      </c>
      <c r="G40" s="11">
        <f t="shared" si="2"/>
        <v>-0.67532389004476556</v>
      </c>
      <c r="H40" s="8">
        <f t="shared" si="3"/>
        <v>-1.788656509847425E-2</v>
      </c>
    </row>
    <row r="41" spans="1:8" x14ac:dyDescent="0.3">
      <c r="A41">
        <v>900</v>
      </c>
      <c r="B41" t="s">
        <v>69</v>
      </c>
      <c r="C41" s="4">
        <v>900</v>
      </c>
      <c r="D41" s="4">
        <f t="shared" si="0"/>
        <v>0.91222379890533145</v>
      </c>
      <c r="E41" s="4">
        <v>1120</v>
      </c>
      <c r="F41" s="4">
        <f t="shared" si="1"/>
        <v>1.1456628477905073</v>
      </c>
      <c r="G41" s="11">
        <f t="shared" si="2"/>
        <v>0.23343904888517586</v>
      </c>
      <c r="H41" s="8">
        <f t="shared" si="3"/>
        <v>0.25590107292234943</v>
      </c>
    </row>
    <row r="42" spans="1:8" x14ac:dyDescent="0.3">
      <c r="B42" t="s">
        <v>114</v>
      </c>
      <c r="C42" s="4"/>
      <c r="D42" s="4"/>
      <c r="E42" s="4"/>
      <c r="F42" s="4"/>
      <c r="G42" s="11"/>
      <c r="H42" s="8"/>
    </row>
    <row r="43" spans="1:8" x14ac:dyDescent="0.3">
      <c r="A43">
        <v>100</v>
      </c>
      <c r="B43" t="s">
        <v>60</v>
      </c>
      <c r="C43" s="4">
        <v>22570</v>
      </c>
      <c r="D43" s="4">
        <f t="shared" si="0"/>
        <v>22.876545712548143</v>
      </c>
      <c r="E43" s="4">
        <v>22570</v>
      </c>
      <c r="F43" s="4">
        <f t="shared" si="1"/>
        <v>23.087152209492636</v>
      </c>
      <c r="G43" s="11">
        <f t="shared" si="2"/>
        <v>0.21060649694449296</v>
      </c>
      <c r="H43" s="8">
        <f t="shared" si="3"/>
        <v>9.2062193126024264E-3</v>
      </c>
    </row>
    <row r="44" spans="1:8" x14ac:dyDescent="0.3">
      <c r="A44">
        <v>200</v>
      </c>
      <c r="B44" t="s">
        <v>63</v>
      </c>
      <c r="C44" s="4">
        <v>8057</v>
      </c>
      <c r="D44" s="4">
        <f t="shared" si="0"/>
        <v>8.1664301642002837</v>
      </c>
      <c r="E44" s="4">
        <v>8095</v>
      </c>
      <c r="F44" s="4">
        <f t="shared" si="1"/>
        <v>8.2804828150572831</v>
      </c>
      <c r="G44" s="11">
        <f t="shared" si="2"/>
        <v>0.11405265085699945</v>
      </c>
      <c r="H44" s="8">
        <f t="shared" si="3"/>
        <v>1.3966035166379008E-2</v>
      </c>
    </row>
    <row r="45" spans="1:8" x14ac:dyDescent="0.3">
      <c r="A45">
        <v>500</v>
      </c>
      <c r="B45" t="s">
        <v>64</v>
      </c>
      <c r="C45" s="4">
        <v>8750</v>
      </c>
      <c r="D45" s="4">
        <f t="shared" si="0"/>
        <v>8.8688424893573892</v>
      </c>
      <c r="E45" s="4">
        <v>8750</v>
      </c>
      <c r="F45" s="4">
        <f t="shared" si="1"/>
        <v>8.9504909983633389</v>
      </c>
      <c r="G45" s="11">
        <f t="shared" si="2"/>
        <v>8.1648509005949776E-2</v>
      </c>
      <c r="H45" s="8">
        <f t="shared" si="3"/>
        <v>9.2062193126022911E-3</v>
      </c>
    </row>
    <row r="46" spans="1:8" x14ac:dyDescent="0.3">
      <c r="A46">
        <v>600</v>
      </c>
      <c r="B46" t="s">
        <v>65</v>
      </c>
      <c r="C46" s="4">
        <v>30000</v>
      </c>
      <c r="D46" s="4">
        <f t="shared" si="0"/>
        <v>30.407459963511048</v>
      </c>
      <c r="E46" s="4">
        <v>30000</v>
      </c>
      <c r="F46" s="4">
        <f>E46/$J$2</f>
        <v>30.687397708674304</v>
      </c>
      <c r="G46" s="11">
        <f>F46-D46</f>
        <v>0.27993774516325587</v>
      </c>
      <c r="H46" s="8">
        <f>G46/D46</f>
        <v>9.2062193126022755E-3</v>
      </c>
    </row>
    <row r="47" spans="1:8" x14ac:dyDescent="0.3">
      <c r="A47" s="1">
        <v>920</v>
      </c>
      <c r="B47" s="1" t="s">
        <v>80</v>
      </c>
      <c r="C47" s="5">
        <f>SUM(C37:C46)</f>
        <v>272375</v>
      </c>
      <c r="D47" s="5">
        <f t="shared" si="0"/>
        <v>276.0743969187107</v>
      </c>
      <c r="E47" s="5">
        <f>SUM(E37:E46)</f>
        <v>284780</v>
      </c>
      <c r="F47" s="5">
        <f>E47/$J$2</f>
        <v>291.30523731587562</v>
      </c>
      <c r="G47" s="15">
        <f t="shared" si="2"/>
        <v>15.230840397164911</v>
      </c>
      <c r="H47" s="14">
        <f t="shared" si="3"/>
        <v>5.5169333220166691E-2</v>
      </c>
    </row>
    <row r="48" spans="1:8" x14ac:dyDescent="0.3">
      <c r="A48" s="1"/>
      <c r="B48" s="1" t="s">
        <v>390</v>
      </c>
      <c r="C48" s="5"/>
      <c r="D48" s="5"/>
      <c r="E48" s="5"/>
      <c r="F48" s="5"/>
      <c r="G48" s="15"/>
      <c r="H48" s="14"/>
    </row>
    <row r="49" spans="1:8" x14ac:dyDescent="0.3">
      <c r="A49" s="1">
        <v>2000</v>
      </c>
      <c r="B49" s="1" t="s">
        <v>389</v>
      </c>
      <c r="C49" s="5"/>
      <c r="D49" s="5"/>
      <c r="E49" s="5"/>
      <c r="F49" s="5"/>
      <c r="G49" s="15"/>
      <c r="H49" s="14"/>
    </row>
    <row r="50" spans="1:8" x14ac:dyDescent="0.3">
      <c r="A50" s="2">
        <v>600</v>
      </c>
      <c r="B50" s="2" t="s">
        <v>65</v>
      </c>
      <c r="C50" s="28">
        <v>2960</v>
      </c>
      <c r="D50" s="28">
        <f>C50/J1</f>
        <v>3.0002027163997567</v>
      </c>
      <c r="E50" s="28">
        <v>0</v>
      </c>
      <c r="F50" s="28">
        <f>E50/J2</f>
        <v>0</v>
      </c>
      <c r="G50" s="29">
        <f>F50-D50</f>
        <v>-3.0002027163997567</v>
      </c>
      <c r="H50" s="30">
        <f>G50/D50</f>
        <v>-1</v>
      </c>
    </row>
    <row r="51" spans="1:8" x14ac:dyDescent="0.3">
      <c r="A51" s="1">
        <v>2000</v>
      </c>
      <c r="B51" s="1" t="s">
        <v>389</v>
      </c>
      <c r="C51" s="5">
        <f>C50</f>
        <v>2960</v>
      </c>
      <c r="D51" s="5">
        <f>C51/J1</f>
        <v>3.0002027163997567</v>
      </c>
      <c r="E51" s="5">
        <f>E50</f>
        <v>0</v>
      </c>
      <c r="F51" s="5">
        <f>E51/J2</f>
        <v>0</v>
      </c>
      <c r="G51" s="15">
        <f>F51-D51</f>
        <v>-3.0002027163997567</v>
      </c>
      <c r="H51" s="14">
        <f>G51/D51</f>
        <v>-1</v>
      </c>
    </row>
    <row r="52" spans="1:8" x14ac:dyDescent="0.3">
      <c r="C52" s="4"/>
      <c r="D52" s="4"/>
      <c r="E52" s="4"/>
      <c r="F52" s="4"/>
      <c r="G52" s="11"/>
      <c r="H52" s="8"/>
    </row>
    <row r="53" spans="1:8" x14ac:dyDescent="0.3">
      <c r="A53" s="1">
        <v>2100</v>
      </c>
      <c r="B53" s="1" t="s">
        <v>81</v>
      </c>
      <c r="C53" s="4"/>
      <c r="D53" s="4"/>
      <c r="E53" s="4"/>
      <c r="F53" s="4"/>
      <c r="G53" s="11"/>
      <c r="H53" s="8"/>
    </row>
    <row r="54" spans="1:8" x14ac:dyDescent="0.3">
      <c r="A54">
        <v>100</v>
      </c>
      <c r="B54" t="s">
        <v>60</v>
      </c>
      <c r="C54" s="4">
        <v>218845</v>
      </c>
      <c r="D54" s="4">
        <f t="shared" si="0"/>
        <v>221.81735252381918</v>
      </c>
      <c r="E54" s="4">
        <v>332440</v>
      </c>
      <c r="F54" s="4">
        <f t="shared" si="1"/>
        <v>340.05728314238951</v>
      </c>
      <c r="G54" s="11">
        <f t="shared" si="2"/>
        <v>118.23993061857033</v>
      </c>
      <c r="H54" s="8">
        <f t="shared" si="3"/>
        <v>0.53305086041847649</v>
      </c>
    </row>
    <row r="55" spans="1:8" x14ac:dyDescent="0.3">
      <c r="A55">
        <v>200</v>
      </c>
      <c r="B55" s="2" t="s">
        <v>63</v>
      </c>
      <c r="C55" s="4">
        <v>116498</v>
      </c>
      <c r="D55" s="4">
        <f t="shared" si="0"/>
        <v>118.08027569430367</v>
      </c>
      <c r="E55" s="4">
        <v>183140</v>
      </c>
      <c r="F55" s="4">
        <f t="shared" si="1"/>
        <v>187.33633387888707</v>
      </c>
      <c r="G55" s="11">
        <f t="shared" si="2"/>
        <v>69.256058184583409</v>
      </c>
      <c r="H55" s="8">
        <f t="shared" si="3"/>
        <v>0.58651673852692743</v>
      </c>
    </row>
    <row r="56" spans="1:8" x14ac:dyDescent="0.3">
      <c r="A56">
        <v>500</v>
      </c>
      <c r="B56" t="s">
        <v>64</v>
      </c>
      <c r="C56" s="4">
        <v>1000</v>
      </c>
      <c r="D56" s="4">
        <f t="shared" ref="D56:D119" si="4">C56/$J$1</f>
        <v>1.0135819987837016</v>
      </c>
      <c r="E56" s="4">
        <v>1000</v>
      </c>
      <c r="F56" s="4">
        <f t="shared" ref="F56:F119" si="5">E56/$J$2</f>
        <v>1.0229132569558101</v>
      </c>
      <c r="G56" s="11">
        <f t="shared" ref="G56:G119" si="6">F56-D56</f>
        <v>9.3312581721085586E-3</v>
      </c>
      <c r="H56" s="8">
        <f t="shared" ref="H56:H119" si="7">G56/D56</f>
        <v>9.2062193126023033E-3</v>
      </c>
    </row>
    <row r="57" spans="1:8" x14ac:dyDescent="0.3">
      <c r="A57">
        <v>600</v>
      </c>
      <c r="B57" t="s">
        <v>65</v>
      </c>
      <c r="C57" s="4">
        <v>8606</v>
      </c>
      <c r="D57" s="4">
        <f t="shared" si="4"/>
        <v>8.7228866815325361</v>
      </c>
      <c r="E57" s="4">
        <v>8610</v>
      </c>
      <c r="F57" s="4">
        <f t="shared" si="5"/>
        <v>8.8072831423895259</v>
      </c>
      <c r="G57" s="11">
        <f t="shared" si="6"/>
        <v>8.4396460856989819E-2</v>
      </c>
      <c r="H57" s="8">
        <f t="shared" si="7"/>
        <v>9.6752902953179364E-3</v>
      </c>
    </row>
    <row r="58" spans="1:8" x14ac:dyDescent="0.3">
      <c r="A58">
        <v>800</v>
      </c>
      <c r="B58" t="s">
        <v>96</v>
      </c>
      <c r="C58" s="4">
        <v>135</v>
      </c>
      <c r="D58" s="4">
        <f t="shared" si="4"/>
        <v>0.13683356983579972</v>
      </c>
      <c r="E58" s="4">
        <v>135</v>
      </c>
      <c r="F58" s="4">
        <f t="shared" si="5"/>
        <v>0.13809328968903437</v>
      </c>
      <c r="G58" s="11">
        <f t="shared" si="6"/>
        <v>1.2597198532346421E-3</v>
      </c>
      <c r="H58" s="8">
        <f t="shared" si="7"/>
        <v>9.2062193126022061E-3</v>
      </c>
    </row>
    <row r="59" spans="1:8" x14ac:dyDescent="0.3">
      <c r="A59" s="1">
        <v>2100</v>
      </c>
      <c r="B59" s="1" t="s">
        <v>82</v>
      </c>
      <c r="C59" s="5">
        <f>SUM(C54:C58)</f>
        <v>345084</v>
      </c>
      <c r="D59" s="5">
        <f t="shared" si="4"/>
        <v>349.77093046827486</v>
      </c>
      <c r="E59" s="5">
        <f>SUM(E54:E58)</f>
        <v>525325</v>
      </c>
      <c r="F59" s="5">
        <f t="shared" si="5"/>
        <v>537.3619067103109</v>
      </c>
      <c r="G59" s="15">
        <f t="shared" si="6"/>
        <v>187.59097624203605</v>
      </c>
      <c r="H59" s="14">
        <f t="shared" si="7"/>
        <v>0.53632523432089807</v>
      </c>
    </row>
    <row r="60" spans="1:8" x14ac:dyDescent="0.3">
      <c r="C60" s="4"/>
      <c r="D60" s="4"/>
      <c r="E60" s="4"/>
      <c r="F60" s="4"/>
      <c r="G60" s="11"/>
      <c r="H60" s="8"/>
    </row>
    <row r="61" spans="1:8" x14ac:dyDescent="0.3">
      <c r="A61" s="1">
        <v>2200</v>
      </c>
      <c r="B61" s="1" t="s">
        <v>83</v>
      </c>
      <c r="C61" s="4" t="s">
        <v>22</v>
      </c>
      <c r="D61" s="4"/>
      <c r="E61" s="4"/>
      <c r="F61" s="4"/>
      <c r="G61" s="11"/>
      <c r="H61" s="8"/>
    </row>
    <row r="62" spans="1:8" x14ac:dyDescent="0.3">
      <c r="A62" s="2">
        <v>100</v>
      </c>
      <c r="B62" s="2" t="s">
        <v>60</v>
      </c>
      <c r="C62" s="4">
        <v>138914</v>
      </c>
      <c r="D62" s="4">
        <f>C62/J1</f>
        <v>140.80072977903913</v>
      </c>
      <c r="E62" s="4">
        <v>142205</v>
      </c>
      <c r="F62" s="4">
        <f>E62/J2</f>
        <v>145.46337970540097</v>
      </c>
      <c r="G62" s="11">
        <f>F62-D62</f>
        <v>4.6626499263618371</v>
      </c>
      <c r="H62" s="8">
        <f>G62/D62</f>
        <v>3.3115239769559497E-2</v>
      </c>
    </row>
    <row r="63" spans="1:8" x14ac:dyDescent="0.3">
      <c r="A63" s="2">
        <v>200</v>
      </c>
      <c r="B63" s="2" t="s">
        <v>63</v>
      </c>
      <c r="C63" s="4">
        <v>267276</v>
      </c>
      <c r="D63" s="4">
        <f>C63/J1</f>
        <v>270.90614230691261</v>
      </c>
      <c r="E63" s="4">
        <v>270080</v>
      </c>
      <c r="F63" s="4">
        <f>E63/J2</f>
        <v>276.26841243862521</v>
      </c>
      <c r="G63" s="11">
        <f>F63-D63</f>
        <v>5.3622701317125916</v>
      </c>
      <c r="H63" s="8">
        <f>G63/D63</f>
        <v>1.9793830018212048E-2</v>
      </c>
    </row>
    <row r="64" spans="1:8" x14ac:dyDescent="0.3">
      <c r="A64">
        <v>500</v>
      </c>
      <c r="B64" t="s">
        <v>64</v>
      </c>
      <c r="C64" s="4">
        <v>250500</v>
      </c>
      <c r="D64" s="4">
        <f t="shared" si="4"/>
        <v>253.90229069531725</v>
      </c>
      <c r="E64" s="4">
        <v>250500</v>
      </c>
      <c r="F64" s="4">
        <f t="shared" si="5"/>
        <v>256.23977086743042</v>
      </c>
      <c r="G64" s="11">
        <f t="shared" si="6"/>
        <v>2.3374801721131746</v>
      </c>
      <c r="H64" s="8">
        <f t="shared" si="7"/>
        <v>9.2062193126022287E-3</v>
      </c>
    </row>
    <row r="65" spans="1:8" x14ac:dyDescent="0.3">
      <c r="A65">
        <v>600</v>
      </c>
      <c r="B65" t="s">
        <v>65</v>
      </c>
      <c r="C65" s="4">
        <v>371954</v>
      </c>
      <c r="D65" s="4">
        <f t="shared" si="4"/>
        <v>377.00587877559292</v>
      </c>
      <c r="E65" s="4">
        <v>370010</v>
      </c>
      <c r="F65" s="4">
        <f t="shared" si="5"/>
        <v>378.48813420621929</v>
      </c>
      <c r="G65" s="11">
        <f>F65-D65</f>
        <v>1.4822554306263669</v>
      </c>
      <c r="H65" s="8">
        <f>G65/D65</f>
        <v>3.9316507091091205E-3</v>
      </c>
    </row>
    <row r="66" spans="1:8" x14ac:dyDescent="0.3">
      <c r="A66">
        <v>800</v>
      </c>
      <c r="B66" t="s">
        <v>96</v>
      </c>
      <c r="C66" s="4">
        <v>1640</v>
      </c>
      <c r="D66" s="4">
        <f t="shared" si="4"/>
        <v>1.6622744780052705</v>
      </c>
      <c r="E66" s="4">
        <v>0</v>
      </c>
      <c r="F66" s="4">
        <f t="shared" si="5"/>
        <v>0</v>
      </c>
      <c r="G66" s="11">
        <f>F66-D66</f>
        <v>-1.6622744780052705</v>
      </c>
      <c r="H66" s="8">
        <f>G66/D66</f>
        <v>-1</v>
      </c>
    </row>
    <row r="67" spans="1:8" x14ac:dyDescent="0.3">
      <c r="A67" s="1">
        <v>2200</v>
      </c>
      <c r="B67" s="1" t="s">
        <v>84</v>
      </c>
      <c r="C67" s="5">
        <f>SUM(C62:C66)</f>
        <v>1030284</v>
      </c>
      <c r="D67" s="5">
        <f t="shared" si="4"/>
        <v>1044.2773160348672</v>
      </c>
      <c r="E67" s="5">
        <f>SUM(E62:E66)</f>
        <v>1032795</v>
      </c>
      <c r="F67" s="5">
        <f t="shared" si="5"/>
        <v>1056.459697217676</v>
      </c>
      <c r="G67" s="15">
        <f t="shared" si="6"/>
        <v>12.18238118280874</v>
      </c>
      <c r="H67" s="14">
        <f t="shared" si="7"/>
        <v>1.1665848712548291E-2</v>
      </c>
    </row>
    <row r="68" spans="1:8" x14ac:dyDescent="0.3">
      <c r="C68" s="4"/>
      <c r="D68" s="4"/>
      <c r="E68" s="4"/>
      <c r="F68" s="4"/>
      <c r="G68" s="11"/>
      <c r="H68" s="8"/>
    </row>
    <row r="69" spans="1:8" x14ac:dyDescent="0.3">
      <c r="A69" s="1">
        <v>2300</v>
      </c>
      <c r="B69" s="1" t="s">
        <v>85</v>
      </c>
      <c r="C69" s="4"/>
      <c r="D69" s="4"/>
      <c r="E69" s="4"/>
      <c r="F69" s="4"/>
      <c r="G69" s="11"/>
      <c r="H69" s="8"/>
    </row>
    <row r="70" spans="1:8" x14ac:dyDescent="0.3">
      <c r="A70">
        <v>100</v>
      </c>
      <c r="B70" t="s">
        <v>60</v>
      </c>
      <c r="C70" s="4">
        <v>229057</v>
      </c>
      <c r="D70" s="4">
        <f t="shared" si="4"/>
        <v>232.16805189539832</v>
      </c>
      <c r="E70" s="4">
        <v>219250</v>
      </c>
      <c r="F70" s="4">
        <f t="shared" si="5"/>
        <v>224.27373158756137</v>
      </c>
      <c r="G70" s="11">
        <f t="shared" si="6"/>
        <v>-7.8943203078369493</v>
      </c>
      <c r="H70" s="8">
        <f t="shared" si="7"/>
        <v>-3.4002612518770153E-2</v>
      </c>
    </row>
    <row r="71" spans="1:8" x14ac:dyDescent="0.3">
      <c r="A71">
        <v>200</v>
      </c>
      <c r="B71" s="2" t="s">
        <v>63</v>
      </c>
      <c r="C71" s="4">
        <v>97495</v>
      </c>
      <c r="D71" s="4">
        <f t="shared" si="4"/>
        <v>98.819176971416979</v>
      </c>
      <c r="E71" s="4">
        <v>99300</v>
      </c>
      <c r="F71" s="4">
        <f t="shared" si="5"/>
        <v>101.57528641571194</v>
      </c>
      <c r="G71" s="11">
        <f t="shared" si="6"/>
        <v>2.7561094442949639</v>
      </c>
      <c r="H71" s="8">
        <f t="shared" si="7"/>
        <v>2.7890431075864523E-2</v>
      </c>
    </row>
    <row r="72" spans="1:8" x14ac:dyDescent="0.3">
      <c r="A72">
        <v>500</v>
      </c>
      <c r="B72" t="s">
        <v>64</v>
      </c>
      <c r="C72" s="4">
        <v>379935</v>
      </c>
      <c r="D72" s="4">
        <f t="shared" si="4"/>
        <v>385.09527670788566</v>
      </c>
      <c r="E72" s="4">
        <v>386000</v>
      </c>
      <c r="F72" s="4">
        <f t="shared" si="5"/>
        <v>394.84451718494273</v>
      </c>
      <c r="G72" s="11">
        <f t="shared" si="6"/>
        <v>9.7492404770570715</v>
      </c>
      <c r="H72" s="8">
        <f t="shared" si="7"/>
        <v>2.5316437429203698E-2</v>
      </c>
    </row>
    <row r="73" spans="1:8" x14ac:dyDescent="0.3">
      <c r="A73">
        <v>600</v>
      </c>
      <c r="B73" t="s">
        <v>65</v>
      </c>
      <c r="C73" s="4">
        <v>130395</v>
      </c>
      <c r="D73" s="4">
        <f t="shared" si="4"/>
        <v>132.16602473140077</v>
      </c>
      <c r="E73" s="4">
        <v>128725</v>
      </c>
      <c r="F73" s="4">
        <f t="shared" si="5"/>
        <v>131.67450900163666</v>
      </c>
      <c r="G73" s="11">
        <f t="shared" si="6"/>
        <v>-0.49151572976410307</v>
      </c>
      <c r="H73" s="8">
        <f t="shared" si="7"/>
        <v>-3.7189264847982215E-3</v>
      </c>
    </row>
    <row r="74" spans="1:8" x14ac:dyDescent="0.3">
      <c r="A74">
        <v>900</v>
      </c>
      <c r="B74" t="s">
        <v>69</v>
      </c>
      <c r="C74" s="4">
        <v>22950</v>
      </c>
      <c r="D74" s="4">
        <f t="shared" si="4"/>
        <v>23.261706872085952</v>
      </c>
      <c r="E74" s="4">
        <v>24450</v>
      </c>
      <c r="F74" s="4">
        <f t="shared" si="5"/>
        <v>25.010229132569556</v>
      </c>
      <c r="G74" s="11">
        <f t="shared" si="6"/>
        <v>1.7485222604836039</v>
      </c>
      <c r="H74" s="8">
        <f t="shared" si="7"/>
        <v>7.5167410117347427E-2</v>
      </c>
    </row>
    <row r="75" spans="1:8" x14ac:dyDescent="0.3">
      <c r="A75" s="1">
        <v>2300</v>
      </c>
      <c r="B75" s="1" t="s">
        <v>86</v>
      </c>
      <c r="C75" s="5">
        <f>SUM(C70:C74)</f>
        <v>859832</v>
      </c>
      <c r="D75" s="5">
        <f t="shared" si="4"/>
        <v>871.51023717818771</v>
      </c>
      <c r="E75" s="5">
        <f>SUM(E70:E74)</f>
        <v>857725</v>
      </c>
      <c r="F75" s="5">
        <f t="shared" si="5"/>
        <v>877.37827332242227</v>
      </c>
      <c r="G75" s="15">
        <f t="shared" si="6"/>
        <v>5.8680361442345657</v>
      </c>
      <c r="H75" s="14">
        <f t="shared" si="7"/>
        <v>6.733180970121864E-3</v>
      </c>
    </row>
    <row r="76" spans="1:8" x14ac:dyDescent="0.3">
      <c r="C76" s="4"/>
      <c r="D76" s="4"/>
      <c r="E76" s="4"/>
      <c r="F76" s="4"/>
      <c r="G76" s="11"/>
      <c r="H76" s="8"/>
    </row>
    <row r="77" spans="1:8" x14ac:dyDescent="0.3">
      <c r="A77" s="1">
        <v>2400</v>
      </c>
      <c r="B77" s="1" t="s">
        <v>87</v>
      </c>
      <c r="C77" s="4"/>
      <c r="D77" s="4"/>
      <c r="E77" s="4"/>
      <c r="F77" s="4"/>
      <c r="G77" s="11"/>
      <c r="H77" s="8"/>
    </row>
    <row r="78" spans="1:8" x14ac:dyDescent="0.3">
      <c r="A78">
        <v>100</v>
      </c>
      <c r="B78" t="s">
        <v>60</v>
      </c>
      <c r="C78" s="4">
        <v>552525</v>
      </c>
      <c r="D78" s="4">
        <f t="shared" si="4"/>
        <v>560.02939387796471</v>
      </c>
      <c r="E78" s="4">
        <v>595235</v>
      </c>
      <c r="F78" s="4">
        <f t="shared" si="5"/>
        <v>608.87377250409168</v>
      </c>
      <c r="G78" s="11">
        <f t="shared" si="6"/>
        <v>48.844378626126968</v>
      </c>
      <c r="H78" s="8">
        <f t="shared" si="7"/>
        <v>8.7217526722839459E-2</v>
      </c>
    </row>
    <row r="79" spans="1:8" x14ac:dyDescent="0.3">
      <c r="A79">
        <v>200</v>
      </c>
      <c r="B79" s="2" t="s">
        <v>63</v>
      </c>
      <c r="C79" s="4">
        <v>248845</v>
      </c>
      <c r="D79" s="4">
        <f t="shared" si="4"/>
        <v>252.22481248733021</v>
      </c>
      <c r="E79" s="4">
        <v>271055</v>
      </c>
      <c r="F79" s="4">
        <f t="shared" si="5"/>
        <v>277.26575286415709</v>
      </c>
      <c r="G79" s="11">
        <f t="shared" si="6"/>
        <v>25.040940376826882</v>
      </c>
      <c r="H79" s="8">
        <f t="shared" si="7"/>
        <v>9.9280241820319484E-2</v>
      </c>
    </row>
    <row r="80" spans="1:8" x14ac:dyDescent="0.3">
      <c r="A80">
        <v>500</v>
      </c>
      <c r="B80" t="s">
        <v>64</v>
      </c>
      <c r="C80" s="4">
        <v>25700</v>
      </c>
      <c r="D80" s="4">
        <f t="shared" si="4"/>
        <v>26.049057368741131</v>
      </c>
      <c r="E80" s="4">
        <v>25700</v>
      </c>
      <c r="F80" s="4">
        <f t="shared" si="5"/>
        <v>26.288870703764321</v>
      </c>
      <c r="G80" s="11">
        <f t="shared" si="6"/>
        <v>0.23981333502318947</v>
      </c>
      <c r="H80" s="8">
        <f t="shared" si="7"/>
        <v>9.2062193126022859E-3</v>
      </c>
    </row>
    <row r="81" spans="1:8" x14ac:dyDescent="0.3">
      <c r="A81">
        <v>600</v>
      </c>
      <c r="B81" t="s">
        <v>65</v>
      </c>
      <c r="C81" s="4">
        <v>12385</v>
      </c>
      <c r="D81" s="4">
        <f t="shared" si="4"/>
        <v>12.553213054936144</v>
      </c>
      <c r="E81" s="4">
        <v>12830</v>
      </c>
      <c r="F81" s="4">
        <f t="shared" si="5"/>
        <v>13.123977086743045</v>
      </c>
      <c r="G81" s="11">
        <f t="shared" si="6"/>
        <v>0.57076403180690072</v>
      </c>
      <c r="H81" s="8">
        <f t="shared" si="7"/>
        <v>4.546756510138783E-2</v>
      </c>
    </row>
    <row r="82" spans="1:8" x14ac:dyDescent="0.3">
      <c r="A82">
        <v>900</v>
      </c>
      <c r="B82" t="s">
        <v>69</v>
      </c>
      <c r="C82" s="4">
        <v>4317</v>
      </c>
      <c r="D82" s="4">
        <f t="shared" si="4"/>
        <v>4.3756334887492399</v>
      </c>
      <c r="E82" s="4">
        <v>3500</v>
      </c>
      <c r="F82" s="4">
        <f t="shared" si="5"/>
        <v>3.5801963993453354</v>
      </c>
      <c r="G82" s="11">
        <f t="shared" si="6"/>
        <v>-0.79543708940390445</v>
      </c>
      <c r="H82" s="8">
        <f t="shared" si="7"/>
        <v>-0.18178786944773967</v>
      </c>
    </row>
    <row r="83" spans="1:8" x14ac:dyDescent="0.3">
      <c r="A83" s="1">
        <v>2400</v>
      </c>
      <c r="B83" s="1" t="s">
        <v>88</v>
      </c>
      <c r="C83" s="5">
        <f>SUM(C78:C82)</f>
        <v>843772</v>
      </c>
      <c r="D83" s="5">
        <f t="shared" si="4"/>
        <v>855.2321102777214</v>
      </c>
      <c r="E83" s="5">
        <f>SUM(E78:E82)</f>
        <v>908320</v>
      </c>
      <c r="F83" s="5">
        <f t="shared" si="5"/>
        <v>929.13256955810141</v>
      </c>
      <c r="G83" s="15">
        <f t="shared" si="6"/>
        <v>73.900459280380005</v>
      </c>
      <c r="H83" s="14">
        <f t="shared" si="7"/>
        <v>8.6409827685705279E-2</v>
      </c>
    </row>
    <row r="84" spans="1:8" x14ac:dyDescent="0.3">
      <c r="C84" s="4"/>
      <c r="D84" s="4"/>
      <c r="E84" s="4"/>
      <c r="F84" s="4"/>
      <c r="G84" s="11"/>
      <c r="H84" s="8"/>
    </row>
    <row r="85" spans="1:8" x14ac:dyDescent="0.3">
      <c r="A85" s="1">
        <v>2500</v>
      </c>
      <c r="B85" s="1" t="s">
        <v>89</v>
      </c>
      <c r="C85" s="4"/>
      <c r="D85" s="4"/>
      <c r="E85" s="4"/>
      <c r="F85" s="4"/>
      <c r="G85" s="11"/>
      <c r="H85" s="8"/>
    </row>
    <row r="86" spans="1:8" x14ac:dyDescent="0.3">
      <c r="A86">
        <v>100</v>
      </c>
      <c r="B86" t="s">
        <v>60</v>
      </c>
      <c r="C86" s="4">
        <v>292768</v>
      </c>
      <c r="D86" s="4">
        <f t="shared" si="4"/>
        <v>296.74437461990675</v>
      </c>
      <c r="E86" s="4">
        <v>310080</v>
      </c>
      <c r="F86" s="4">
        <f t="shared" si="5"/>
        <v>317.18494271685762</v>
      </c>
      <c r="G86" s="11">
        <f t="shared" si="6"/>
        <v>20.440568096950869</v>
      </c>
      <c r="H86" s="8">
        <f t="shared" si="7"/>
        <v>6.8882748403007593E-2</v>
      </c>
    </row>
    <row r="87" spans="1:8" x14ac:dyDescent="0.3">
      <c r="A87">
        <v>200</v>
      </c>
      <c r="B87" s="2" t="s">
        <v>63</v>
      </c>
      <c r="C87" s="4">
        <v>130035</v>
      </c>
      <c r="D87" s="4">
        <f t="shared" si="4"/>
        <v>131.80113521183864</v>
      </c>
      <c r="E87" s="4">
        <v>146470</v>
      </c>
      <c r="F87" s="4">
        <f t="shared" si="5"/>
        <v>149.8261047463175</v>
      </c>
      <c r="G87" s="11">
        <f t="shared" si="6"/>
        <v>18.024969534478856</v>
      </c>
      <c r="H87" s="8">
        <f t="shared" si="7"/>
        <v>0.13675883371951275</v>
      </c>
    </row>
    <row r="88" spans="1:8" x14ac:dyDescent="0.3">
      <c r="A88">
        <v>500</v>
      </c>
      <c r="B88" t="s">
        <v>64</v>
      </c>
      <c r="C88" s="4">
        <v>1000</v>
      </c>
      <c r="D88" s="4">
        <f t="shared" si="4"/>
        <v>1.0135819987837016</v>
      </c>
      <c r="E88" s="4">
        <v>58600</v>
      </c>
      <c r="F88" s="4">
        <f t="shared" si="5"/>
        <v>59.942716857610471</v>
      </c>
      <c r="G88" s="11">
        <f t="shared" si="6"/>
        <v>58.929134858826771</v>
      </c>
      <c r="H88" s="8">
        <f t="shared" si="7"/>
        <v>58.139484451718495</v>
      </c>
    </row>
    <row r="89" spans="1:8" x14ac:dyDescent="0.3">
      <c r="A89" s="1">
        <v>2500</v>
      </c>
      <c r="B89" s="1" t="s">
        <v>90</v>
      </c>
      <c r="C89" s="5">
        <f>SUM(C86:C88)</f>
        <v>423803</v>
      </c>
      <c r="D89" s="5">
        <f t="shared" si="4"/>
        <v>429.5590918305291</v>
      </c>
      <c r="E89" s="5">
        <f>SUM(E86:E88)</f>
        <v>515150</v>
      </c>
      <c r="F89" s="5">
        <f t="shared" si="5"/>
        <v>526.95376432078558</v>
      </c>
      <c r="G89" s="15">
        <f t="shared" si="6"/>
        <v>97.394672490256482</v>
      </c>
      <c r="H89" s="14">
        <f t="shared" si="7"/>
        <v>0.22673172176432693</v>
      </c>
    </row>
    <row r="90" spans="1:8" x14ac:dyDescent="0.3">
      <c r="C90" s="4"/>
      <c r="D90" s="4"/>
      <c r="E90" s="4"/>
      <c r="F90" s="4"/>
      <c r="G90" s="11"/>
      <c r="H90" s="8"/>
    </row>
    <row r="91" spans="1:8" x14ac:dyDescent="0.3">
      <c r="A91" s="1">
        <v>2600</v>
      </c>
      <c r="B91" s="1" t="s">
        <v>91</v>
      </c>
      <c r="C91" s="4"/>
      <c r="D91" s="4"/>
      <c r="E91" s="4"/>
      <c r="F91" s="4"/>
      <c r="G91" s="11"/>
      <c r="H91" s="8"/>
    </row>
    <row r="92" spans="1:8" x14ac:dyDescent="0.3">
      <c r="A92">
        <v>100</v>
      </c>
      <c r="B92" t="s">
        <v>60</v>
      </c>
      <c r="C92" s="4">
        <v>407800</v>
      </c>
      <c r="D92" s="4">
        <f t="shared" si="4"/>
        <v>413.33873910399348</v>
      </c>
      <c r="E92" s="4">
        <v>383050</v>
      </c>
      <c r="F92" s="4">
        <f t="shared" si="5"/>
        <v>391.82692307692309</v>
      </c>
      <c r="G92" s="11">
        <f t="shared" si="6"/>
        <v>-21.511816027070381</v>
      </c>
      <c r="H92" s="8">
        <f t="shared" si="7"/>
        <v>-5.2044035537782342E-2</v>
      </c>
    </row>
    <row r="93" spans="1:8" x14ac:dyDescent="0.3">
      <c r="A93">
        <v>200</v>
      </c>
      <c r="B93" s="2" t="s">
        <v>63</v>
      </c>
      <c r="C93" s="4">
        <v>201051</v>
      </c>
      <c r="D93" s="4">
        <f t="shared" si="4"/>
        <v>203.78167443746199</v>
      </c>
      <c r="E93" s="4">
        <v>193800</v>
      </c>
      <c r="F93" s="4">
        <f t="shared" si="5"/>
        <v>198.24058919803599</v>
      </c>
      <c r="G93" s="11">
        <f t="shared" si="6"/>
        <v>-5.5410852394259962</v>
      </c>
      <c r="H93" s="8">
        <f t="shared" si="7"/>
        <v>-2.7191283292386945E-2</v>
      </c>
    </row>
    <row r="94" spans="1:8" x14ac:dyDescent="0.3">
      <c r="A94">
        <v>500</v>
      </c>
      <c r="B94" t="s">
        <v>64</v>
      </c>
      <c r="C94" s="4">
        <v>555826</v>
      </c>
      <c r="D94" s="4">
        <f t="shared" si="4"/>
        <v>563.37522805594972</v>
      </c>
      <c r="E94" s="4">
        <v>632035</v>
      </c>
      <c r="F94" s="4">
        <f t="shared" si="5"/>
        <v>646.51698036006542</v>
      </c>
      <c r="G94" s="11">
        <f t="shared" si="6"/>
        <v>83.141752304115698</v>
      </c>
      <c r="H94" s="8">
        <f t="shared" si="7"/>
        <v>0.14757793414349193</v>
      </c>
    </row>
    <row r="95" spans="1:8" x14ac:dyDescent="0.3">
      <c r="A95">
        <v>600</v>
      </c>
      <c r="B95" t="s">
        <v>65</v>
      </c>
      <c r="C95" s="4">
        <v>1110492</v>
      </c>
      <c r="D95" s="4">
        <f t="shared" si="4"/>
        <v>1125.5747009933104</v>
      </c>
      <c r="E95" s="4">
        <v>419600</v>
      </c>
      <c r="F95" s="4">
        <f t="shared" si="5"/>
        <v>429.21440261865791</v>
      </c>
      <c r="G95" s="11">
        <f t="shared" si="6"/>
        <v>-696.36029837465253</v>
      </c>
      <c r="H95" s="8">
        <f t="shared" si="7"/>
        <v>-0.61867088675688986</v>
      </c>
    </row>
    <row r="96" spans="1:8" x14ac:dyDescent="0.3">
      <c r="A96">
        <v>900</v>
      </c>
      <c r="B96" t="s">
        <v>69</v>
      </c>
      <c r="C96" s="4">
        <v>1550</v>
      </c>
      <c r="D96" s="4">
        <f t="shared" si="4"/>
        <v>1.5710520981147373</v>
      </c>
      <c r="E96" s="4">
        <v>1550</v>
      </c>
      <c r="F96" s="4">
        <f t="shared" si="5"/>
        <v>1.5855155482815058</v>
      </c>
      <c r="G96" s="11">
        <f t="shared" si="6"/>
        <v>1.4463450166768421E-2</v>
      </c>
      <c r="H96" s="8">
        <f t="shared" si="7"/>
        <v>9.2062193126024039E-3</v>
      </c>
    </row>
    <row r="97" spans="1:8" x14ac:dyDescent="0.3">
      <c r="A97" s="1">
        <v>2600</v>
      </c>
      <c r="B97" s="1" t="s">
        <v>92</v>
      </c>
      <c r="C97" s="5">
        <f>SUM(C92:C96)</f>
        <v>2276719</v>
      </c>
      <c r="D97" s="5">
        <f t="shared" si="4"/>
        <v>2307.6413946888301</v>
      </c>
      <c r="E97" s="5">
        <f>SUM(E92:E96)</f>
        <v>1630035</v>
      </c>
      <c r="F97" s="5">
        <f t="shared" si="5"/>
        <v>1667.3844108019639</v>
      </c>
      <c r="G97" s="15">
        <f t="shared" si="6"/>
        <v>-640.25698388686624</v>
      </c>
      <c r="H97" s="14">
        <f t="shared" si="7"/>
        <v>-0.27745081422115875</v>
      </c>
    </row>
    <row r="98" spans="1:8" x14ac:dyDescent="0.3">
      <c r="C98" s="4"/>
      <c r="D98" s="4"/>
      <c r="E98" s="4"/>
      <c r="F98" s="4"/>
      <c r="G98" s="11"/>
      <c r="H98" s="8"/>
    </row>
    <row r="99" spans="1:8" x14ac:dyDescent="0.3">
      <c r="A99" s="1">
        <v>2700</v>
      </c>
      <c r="B99" s="1" t="s">
        <v>93</v>
      </c>
      <c r="C99" s="4"/>
      <c r="D99" s="4"/>
      <c r="E99" s="4"/>
      <c r="F99" s="4"/>
      <c r="G99" s="11"/>
      <c r="H99" s="8"/>
    </row>
    <row r="100" spans="1:8" x14ac:dyDescent="0.3">
      <c r="A100">
        <v>100</v>
      </c>
      <c r="B100" t="s">
        <v>60</v>
      </c>
      <c r="C100" s="4">
        <v>171855</v>
      </c>
      <c r="D100" s="4">
        <f t="shared" si="4"/>
        <v>174.18913440097305</v>
      </c>
      <c r="E100" s="4">
        <v>178038</v>
      </c>
      <c r="F100" s="4">
        <f t="shared" si="5"/>
        <v>182.11743044189853</v>
      </c>
      <c r="G100" s="11">
        <f t="shared" si="6"/>
        <v>7.9282960409254883</v>
      </c>
      <c r="H100" s="8">
        <f t="shared" si="7"/>
        <v>4.5515445427698274E-2</v>
      </c>
    </row>
    <row r="101" spans="1:8" x14ac:dyDescent="0.3">
      <c r="A101">
        <v>200</v>
      </c>
      <c r="B101" s="2" t="s">
        <v>63</v>
      </c>
      <c r="C101" s="4">
        <v>57230</v>
      </c>
      <c r="D101" s="4">
        <f t="shared" si="4"/>
        <v>58.007297790391242</v>
      </c>
      <c r="E101" s="4">
        <v>76610</v>
      </c>
      <c r="F101" s="4">
        <f t="shared" si="5"/>
        <v>78.365384615384613</v>
      </c>
      <c r="G101" s="11">
        <f t="shared" si="6"/>
        <v>20.358086824993372</v>
      </c>
      <c r="H101" s="8">
        <f t="shared" si="7"/>
        <v>0.35095733813626528</v>
      </c>
    </row>
    <row r="102" spans="1:8" x14ac:dyDescent="0.3">
      <c r="A102">
        <v>500</v>
      </c>
      <c r="B102" t="s">
        <v>64</v>
      </c>
      <c r="C102" s="4">
        <v>83800</v>
      </c>
      <c r="D102" s="4">
        <f t="shared" si="4"/>
        <v>84.938171498074198</v>
      </c>
      <c r="E102" s="4">
        <v>89500</v>
      </c>
      <c r="F102" s="4">
        <f t="shared" si="5"/>
        <v>91.550736497545003</v>
      </c>
      <c r="G102" s="11">
        <f t="shared" si="6"/>
        <v>6.6125649994708056</v>
      </c>
      <c r="H102" s="8">
        <f t="shared" si="7"/>
        <v>7.7851511079688504E-2</v>
      </c>
    </row>
    <row r="103" spans="1:8" x14ac:dyDescent="0.3">
      <c r="A103">
        <v>600</v>
      </c>
      <c r="B103" t="s">
        <v>65</v>
      </c>
      <c r="C103" s="4">
        <v>47500</v>
      </c>
      <c r="D103" s="4">
        <f t="shared" si="4"/>
        <v>48.145144942225826</v>
      </c>
      <c r="E103" s="4">
        <v>57500</v>
      </c>
      <c r="F103" s="4">
        <f t="shared" si="5"/>
        <v>58.817512274959086</v>
      </c>
      <c r="G103" s="11">
        <f t="shared" si="6"/>
        <v>10.672367332733259</v>
      </c>
      <c r="H103" s="8">
        <f t="shared" si="7"/>
        <v>0.22167068653630806</v>
      </c>
    </row>
    <row r="104" spans="1:8" x14ac:dyDescent="0.3">
      <c r="A104">
        <v>900</v>
      </c>
      <c r="B104" t="s">
        <v>69</v>
      </c>
      <c r="C104" s="4">
        <v>500</v>
      </c>
      <c r="D104" s="4">
        <f t="shared" si="4"/>
        <v>0.50679099939185079</v>
      </c>
      <c r="E104" s="4">
        <v>500</v>
      </c>
      <c r="F104" s="4">
        <f t="shared" si="5"/>
        <v>0.51145662847790507</v>
      </c>
      <c r="G104" s="11">
        <f t="shared" si="6"/>
        <v>4.6656290860542793E-3</v>
      </c>
      <c r="H104" s="8">
        <f t="shared" si="7"/>
        <v>9.2062193126023033E-3</v>
      </c>
    </row>
    <row r="105" spans="1:8" x14ac:dyDescent="0.3">
      <c r="A105" s="1">
        <v>2700</v>
      </c>
      <c r="B105" s="1" t="s">
        <v>94</v>
      </c>
      <c r="C105" s="5">
        <f>SUM(C100:C104)</f>
        <v>360885</v>
      </c>
      <c r="D105" s="5">
        <f t="shared" si="4"/>
        <v>365.78653963105614</v>
      </c>
      <c r="E105" s="5">
        <f>SUM(E100:E104)</f>
        <v>402148</v>
      </c>
      <c r="F105" s="5">
        <f t="shared" si="5"/>
        <v>411.36252045826512</v>
      </c>
      <c r="G105" s="15">
        <f t="shared" si="6"/>
        <v>45.57598082720898</v>
      </c>
      <c r="H105" s="14">
        <f t="shared" si="7"/>
        <v>0.12459720599117276</v>
      </c>
    </row>
    <row r="106" spans="1:8" x14ac:dyDescent="0.3">
      <c r="A106" s="1"/>
      <c r="B106" s="1"/>
      <c r="C106" s="5"/>
      <c r="D106" s="5"/>
      <c r="E106" s="5"/>
      <c r="F106" s="5"/>
      <c r="G106" s="15"/>
      <c r="H106" s="14"/>
    </row>
    <row r="107" spans="1:8" x14ac:dyDescent="0.3">
      <c r="A107" s="1">
        <v>2900</v>
      </c>
      <c r="B107" s="1" t="s">
        <v>150</v>
      </c>
      <c r="C107" s="5"/>
      <c r="D107" s="5"/>
      <c r="E107" s="5"/>
      <c r="F107" s="5"/>
      <c r="G107" s="15"/>
      <c r="H107" s="14"/>
    </row>
    <row r="108" spans="1:8" x14ac:dyDescent="0.3">
      <c r="A108" s="2">
        <v>100</v>
      </c>
      <c r="B108" s="2" t="s">
        <v>60</v>
      </c>
      <c r="C108" s="28">
        <v>60000</v>
      </c>
      <c r="D108" s="28">
        <f>C108/J1</f>
        <v>60.814919927022096</v>
      </c>
      <c r="E108" s="28">
        <v>0</v>
      </c>
      <c r="F108" s="28">
        <f>E108/J2</f>
        <v>0</v>
      </c>
      <c r="G108" s="29">
        <f>F108-D108</f>
        <v>-60.814919927022096</v>
      </c>
      <c r="H108" s="30">
        <f>G108/D108</f>
        <v>-1</v>
      </c>
    </row>
    <row r="109" spans="1:8" x14ac:dyDescent="0.3">
      <c r="A109" s="2">
        <v>200</v>
      </c>
      <c r="B109" s="2" t="s">
        <v>63</v>
      </c>
      <c r="C109" s="28">
        <v>7058</v>
      </c>
      <c r="D109" s="28">
        <f>C109/J1</f>
        <v>7.1538617474153661</v>
      </c>
      <c r="E109" s="28">
        <v>0</v>
      </c>
      <c r="F109" s="28">
        <f>E109/J2</f>
        <v>0</v>
      </c>
      <c r="G109" s="29">
        <f>F109-D109</f>
        <v>-7.1538617474153661</v>
      </c>
      <c r="H109" s="30">
        <f>G109/D109</f>
        <v>-1</v>
      </c>
    </row>
    <row r="110" spans="1:8" x14ac:dyDescent="0.3">
      <c r="A110" s="2">
        <v>500</v>
      </c>
      <c r="B110" s="2" t="s">
        <v>64</v>
      </c>
      <c r="C110" s="28">
        <v>8000</v>
      </c>
      <c r="D110" s="28">
        <f>C110/J2</f>
        <v>8.1833060556464812</v>
      </c>
      <c r="E110" s="28">
        <v>0</v>
      </c>
      <c r="F110" s="28">
        <f>E110/J2</f>
        <v>0</v>
      </c>
      <c r="G110" s="29">
        <f>F110-D110</f>
        <v>-8.1833060556464812</v>
      </c>
      <c r="H110" s="30">
        <f>G110/D110</f>
        <v>-1</v>
      </c>
    </row>
    <row r="111" spans="1:8" x14ac:dyDescent="0.3">
      <c r="A111" s="1">
        <v>2900</v>
      </c>
      <c r="B111" s="1" t="s">
        <v>340</v>
      </c>
      <c r="C111" s="5">
        <f>SUM(C108:C110)</f>
        <v>75058</v>
      </c>
      <c r="D111" s="5">
        <f>C111/J1</f>
        <v>76.077437664707077</v>
      </c>
      <c r="E111" s="5">
        <f>SUM(E108:E109)</f>
        <v>0</v>
      </c>
      <c r="F111" s="5">
        <f>E111/J2</f>
        <v>0</v>
      </c>
      <c r="G111" s="15">
        <f>F111-D111</f>
        <v>-76.077437664707077</v>
      </c>
      <c r="H111" s="14">
        <f>G111/D111</f>
        <v>-1</v>
      </c>
    </row>
    <row r="112" spans="1:8" x14ac:dyDescent="0.3">
      <c r="A112" s="1"/>
      <c r="B112" s="1"/>
      <c r="C112" s="5"/>
      <c r="D112" s="5"/>
      <c r="E112" s="5"/>
      <c r="F112" s="5"/>
      <c r="G112" s="15"/>
      <c r="H112" s="14"/>
    </row>
    <row r="113" spans="1:8" x14ac:dyDescent="0.3">
      <c r="A113" s="1">
        <v>3100</v>
      </c>
      <c r="B113" s="1" t="s">
        <v>313</v>
      </c>
      <c r="C113" s="5"/>
      <c r="D113" s="5"/>
      <c r="E113" s="5"/>
      <c r="F113" s="5"/>
      <c r="G113" s="15"/>
      <c r="H113" s="14"/>
    </row>
    <row r="114" spans="1:8" x14ac:dyDescent="0.3">
      <c r="A114" s="2">
        <v>600</v>
      </c>
      <c r="B114" s="2" t="s">
        <v>65</v>
      </c>
      <c r="C114" s="28">
        <v>2000</v>
      </c>
      <c r="D114" s="28">
        <f>C114/J1</f>
        <v>2.0271639975674032</v>
      </c>
      <c r="E114" s="28">
        <v>2150</v>
      </c>
      <c r="F114" s="28">
        <f>E114/J2</f>
        <v>2.1992635024549916</v>
      </c>
      <c r="G114" s="29">
        <f>F114-D114</f>
        <v>0.17209950488758841</v>
      </c>
      <c r="H114" s="30">
        <f>G114/D114</f>
        <v>8.4896685761047364E-2</v>
      </c>
    </row>
    <row r="115" spans="1:8" x14ac:dyDescent="0.3">
      <c r="A115" s="1"/>
      <c r="B115" s="1" t="s">
        <v>391</v>
      </c>
      <c r="C115" s="5">
        <f>C114</f>
        <v>2000</v>
      </c>
      <c r="D115" s="5">
        <f>C115/J1</f>
        <v>2.0271639975674032</v>
      </c>
      <c r="E115" s="5">
        <f>E114</f>
        <v>2150</v>
      </c>
      <c r="F115" s="5">
        <f>E115/J2</f>
        <v>2.1992635024549916</v>
      </c>
      <c r="G115" s="15">
        <f>F115-D115</f>
        <v>0.17209950488758841</v>
      </c>
      <c r="H115" s="14">
        <f>G115/D115</f>
        <v>8.4896685761047364E-2</v>
      </c>
    </row>
    <row r="116" spans="1:8" x14ac:dyDescent="0.3">
      <c r="C116" s="4"/>
      <c r="D116" s="4"/>
      <c r="E116" s="4"/>
      <c r="F116" s="4"/>
      <c r="G116" s="11"/>
      <c r="H116" s="8"/>
    </row>
    <row r="117" spans="1:8" x14ac:dyDescent="0.3">
      <c r="A117" s="1">
        <v>6200</v>
      </c>
      <c r="B117" s="1" t="s">
        <v>97</v>
      </c>
      <c r="C117" s="4"/>
      <c r="D117" s="4"/>
      <c r="E117" s="4"/>
      <c r="F117" s="4"/>
      <c r="G117" s="11"/>
      <c r="H117" s="8"/>
    </row>
    <row r="118" spans="1:8" x14ac:dyDescent="0.3">
      <c r="A118">
        <v>910</v>
      </c>
      <c r="B118" t="s">
        <v>99</v>
      </c>
      <c r="C118" s="4">
        <v>1984059</v>
      </c>
      <c r="D118" s="4">
        <f t="shared" si="4"/>
        <v>2011.0064869247922</v>
      </c>
      <c r="E118" s="4">
        <v>2706142</v>
      </c>
      <c r="F118" s="4">
        <f t="shared" si="5"/>
        <v>2768.1485270049097</v>
      </c>
      <c r="G118" s="11">
        <f t="shared" si="6"/>
        <v>757.14204008011757</v>
      </c>
      <c r="H118" s="8">
        <f t="shared" si="7"/>
        <v>0.37649905408208323</v>
      </c>
    </row>
    <row r="119" spans="1:8" x14ac:dyDescent="0.3">
      <c r="A119" s="1">
        <v>6200</v>
      </c>
      <c r="B119" s="1" t="s">
        <v>98</v>
      </c>
      <c r="C119" s="5">
        <f>SUM(C118:C118)</f>
        <v>1984059</v>
      </c>
      <c r="D119" s="5">
        <f t="shared" si="4"/>
        <v>2011.0064869247922</v>
      </c>
      <c r="E119" s="5">
        <f>SUM(E118:E118)</f>
        <v>2706142</v>
      </c>
      <c r="F119" s="5">
        <f t="shared" si="5"/>
        <v>2768.1485270049097</v>
      </c>
      <c r="G119" s="15">
        <f t="shared" si="6"/>
        <v>757.14204008011757</v>
      </c>
      <c r="H119" s="14">
        <f t="shared" si="7"/>
        <v>0.37649905408208323</v>
      </c>
    </row>
    <row r="120" spans="1:8" x14ac:dyDescent="0.3">
      <c r="B120" s="1"/>
      <c r="C120" s="5"/>
      <c r="D120" s="4"/>
      <c r="E120" s="5"/>
      <c r="F120" s="4"/>
      <c r="G120" s="11"/>
      <c r="H120" s="8"/>
    </row>
    <row r="121" spans="1:8" x14ac:dyDescent="0.3">
      <c r="B121" s="1" t="s">
        <v>105</v>
      </c>
      <c r="C121" s="5">
        <v>13668016</v>
      </c>
      <c r="D121" s="5">
        <f t="shared" ref="D121:D163" si="8">C121/$J$1</f>
        <v>13853.654976687614</v>
      </c>
      <c r="E121" s="5">
        <v>14831825</v>
      </c>
      <c r="F121" s="5">
        <f t="shared" ref="F121:F163" si="9">E121/$J$2</f>
        <v>15171.670417348609</v>
      </c>
      <c r="G121" s="15">
        <f t="shared" ref="G121:G159" si="10">F121-D121</f>
        <v>1318.0154406609945</v>
      </c>
      <c r="H121" s="14">
        <f t="shared" ref="H121:H159" si="11">G121/D121</f>
        <v>9.5138462945619701E-2</v>
      </c>
    </row>
    <row r="122" spans="1:8" x14ac:dyDescent="0.3">
      <c r="C122" s="4"/>
      <c r="D122" s="4"/>
      <c r="E122" s="4"/>
      <c r="F122" s="4"/>
      <c r="G122" s="11"/>
      <c r="H122" s="8"/>
    </row>
    <row r="123" spans="1:8" x14ac:dyDescent="0.3">
      <c r="A123" s="1">
        <v>6300</v>
      </c>
      <c r="B123" s="1" t="s">
        <v>100</v>
      </c>
      <c r="C123" s="5">
        <v>300000</v>
      </c>
      <c r="D123" s="5">
        <f t="shared" si="8"/>
        <v>304.07459963511047</v>
      </c>
      <c r="E123" s="5">
        <v>300000</v>
      </c>
      <c r="F123" s="5">
        <f t="shared" si="9"/>
        <v>306.87397708674303</v>
      </c>
      <c r="G123" s="15">
        <f t="shared" si="10"/>
        <v>2.7993774516325516</v>
      </c>
      <c r="H123" s="14">
        <f t="shared" si="11"/>
        <v>9.2062193126022512E-3</v>
      </c>
    </row>
    <row r="124" spans="1:8" x14ac:dyDescent="0.3">
      <c r="D124" s="4"/>
      <c r="F124" s="4"/>
      <c r="G124" s="11"/>
      <c r="H124" s="8"/>
    </row>
    <row r="125" spans="1:8" x14ac:dyDescent="0.3">
      <c r="B125" t="s">
        <v>392</v>
      </c>
      <c r="C125" s="4">
        <v>8800169</v>
      </c>
      <c r="D125" s="4">
        <f t="shared" si="8"/>
        <v>8919.6928846543688</v>
      </c>
      <c r="E125" s="4">
        <v>8834921</v>
      </c>
      <c r="F125" s="4">
        <f t="shared" si="9"/>
        <v>9037.357815057283</v>
      </c>
      <c r="G125" s="11">
        <f t="shared" si="10"/>
        <v>117.66493040291425</v>
      </c>
      <c r="H125" s="8">
        <f t="shared" si="11"/>
        <v>1.3191589881457412E-2</v>
      </c>
    </row>
    <row r="126" spans="1:8" x14ac:dyDescent="0.3">
      <c r="B126" t="s">
        <v>341</v>
      </c>
      <c r="C126" s="4">
        <v>6395903</v>
      </c>
      <c r="D126" s="4">
        <f t="shared" si="8"/>
        <v>6482.7721467666734</v>
      </c>
      <c r="E126" s="4">
        <v>6712234</v>
      </c>
      <c r="F126" s="4">
        <f t="shared" si="9"/>
        <v>6866.033142389525</v>
      </c>
      <c r="G126" s="11">
        <f t="shared" si="10"/>
        <v>383.26099562285162</v>
      </c>
      <c r="H126" s="8">
        <f t="shared" si="11"/>
        <v>5.9119923845234269E-2</v>
      </c>
    </row>
    <row r="127" spans="1:8" x14ac:dyDescent="0.3">
      <c r="A127" s="1">
        <v>8000</v>
      </c>
      <c r="B127" s="1" t="s">
        <v>102</v>
      </c>
      <c r="C127" s="15">
        <f>SUM(C125:C126)</f>
        <v>15196072</v>
      </c>
      <c r="D127" s="5">
        <f t="shared" si="8"/>
        <v>15402.465031421041</v>
      </c>
      <c r="E127" s="15">
        <f>SUM(E125:E126)</f>
        <v>15547155</v>
      </c>
      <c r="F127" s="5">
        <f t="shared" si="9"/>
        <v>15903.390957446809</v>
      </c>
      <c r="G127" s="15">
        <f t="shared" si="10"/>
        <v>500.92592602576769</v>
      </c>
      <c r="H127" s="14">
        <f t="shared" si="11"/>
        <v>3.2522451763654613E-2</v>
      </c>
    </row>
    <row r="128" spans="1:8" x14ac:dyDescent="0.3">
      <c r="A128" s="1"/>
      <c r="B128" s="1"/>
      <c r="C128" s="15"/>
      <c r="D128" s="5"/>
      <c r="E128" s="15"/>
      <c r="F128" s="5"/>
      <c r="G128" s="15"/>
      <c r="H128" s="14"/>
    </row>
    <row r="129" spans="1:8" x14ac:dyDescent="0.3">
      <c r="B129" s="1" t="s">
        <v>106</v>
      </c>
      <c r="C129" s="5">
        <v>29164088</v>
      </c>
      <c r="D129" s="5">
        <f t="shared" si="8"/>
        <v>29560.194607743764</v>
      </c>
      <c r="E129" s="5">
        <v>30678980</v>
      </c>
      <c r="F129" s="5">
        <f t="shared" si="9"/>
        <v>31381.935351882159</v>
      </c>
      <c r="G129" s="15">
        <f t="shared" si="10"/>
        <v>1821.7407441383948</v>
      </c>
      <c r="H129" s="14">
        <f t="shared" si="11"/>
        <v>6.1628171543267198E-2</v>
      </c>
    </row>
    <row r="130" spans="1:8" x14ac:dyDescent="0.3">
      <c r="B130" s="1"/>
      <c r="C130" s="5"/>
      <c r="D130" s="5"/>
      <c r="E130" s="5"/>
      <c r="F130" s="5"/>
      <c r="G130" s="15"/>
      <c r="H130" s="14"/>
    </row>
    <row r="131" spans="1:8" x14ac:dyDescent="0.3">
      <c r="A131" s="91" t="s">
        <v>393</v>
      </c>
      <c r="B131" s="91"/>
      <c r="C131" s="91"/>
      <c r="D131" s="91"/>
      <c r="E131" s="91"/>
      <c r="F131" s="91"/>
      <c r="G131" s="91"/>
      <c r="H131" s="91"/>
    </row>
    <row r="132" spans="1:8" x14ac:dyDescent="0.3">
      <c r="A132">
        <v>2000</v>
      </c>
      <c r="B132" s="2" t="s">
        <v>389</v>
      </c>
      <c r="C132" s="28">
        <v>70000</v>
      </c>
      <c r="D132" s="28">
        <f>C132/J1</f>
        <v>70.950739914859113</v>
      </c>
      <c r="E132" s="28">
        <v>20000</v>
      </c>
      <c r="F132" s="28">
        <f>E132/J2</f>
        <v>20.458265139116204</v>
      </c>
      <c r="G132" s="29">
        <f>F132-D132</f>
        <v>-50.492474775742906</v>
      </c>
      <c r="H132" s="30">
        <f>G132/D132</f>
        <v>-0.71165536591068501</v>
      </c>
    </row>
    <row r="133" spans="1:8" x14ac:dyDescent="0.3">
      <c r="A133">
        <v>2300</v>
      </c>
      <c r="B133" s="2" t="s">
        <v>85</v>
      </c>
      <c r="C133" s="28">
        <v>6500</v>
      </c>
      <c r="D133" s="28">
        <f>C133/J1</f>
        <v>6.5882829920940607</v>
      </c>
      <c r="E133" s="28">
        <v>0</v>
      </c>
      <c r="F133" s="28">
        <f>E133/J2</f>
        <v>0</v>
      </c>
      <c r="G133" s="29">
        <f>F133-D133</f>
        <v>-6.5882829920940607</v>
      </c>
      <c r="H133" s="30">
        <f>G133/D133</f>
        <v>-1</v>
      </c>
    </row>
    <row r="134" spans="1:8" x14ac:dyDescent="0.3">
      <c r="A134">
        <v>2600</v>
      </c>
      <c r="B134" s="2" t="s">
        <v>273</v>
      </c>
      <c r="C134" s="28">
        <v>25000</v>
      </c>
      <c r="D134" s="28">
        <f>C134/J1</f>
        <v>25.339549969592539</v>
      </c>
      <c r="E134" s="28">
        <v>10000</v>
      </c>
      <c r="F134" s="28">
        <f>E134/J2</f>
        <v>10.229132569558102</v>
      </c>
      <c r="G134" s="29">
        <f>F134-D134</f>
        <v>-15.110417400034438</v>
      </c>
      <c r="H134" s="30">
        <f>G134/D134</f>
        <v>-0.59631751227495911</v>
      </c>
    </row>
    <row r="135" spans="1:8" x14ac:dyDescent="0.3">
      <c r="A135">
        <v>4600</v>
      </c>
      <c r="B135" s="2" t="s">
        <v>304</v>
      </c>
      <c r="C135" s="28">
        <v>50000</v>
      </c>
      <c r="D135" s="28">
        <f>C135/J1</f>
        <v>50.679099939185079</v>
      </c>
      <c r="E135" s="28">
        <v>20000</v>
      </c>
      <c r="F135" s="28">
        <f>E135/J2</f>
        <v>20.458265139116204</v>
      </c>
      <c r="G135" s="29">
        <f>F135-D135</f>
        <v>-30.220834800068875</v>
      </c>
      <c r="H135" s="30">
        <f>G135/D135</f>
        <v>-0.59631751227495911</v>
      </c>
    </row>
    <row r="136" spans="1:8" x14ac:dyDescent="0.3">
      <c r="B136" s="1" t="s">
        <v>222</v>
      </c>
      <c r="C136" s="5">
        <v>854552</v>
      </c>
      <c r="D136" s="5">
        <f>C136/J2</f>
        <v>874.13256955810141</v>
      </c>
      <c r="E136" s="5">
        <v>753052</v>
      </c>
      <c r="F136" s="5">
        <f>E136/J2</f>
        <v>770.30687397708675</v>
      </c>
      <c r="G136" s="15">
        <f>F136-D136</f>
        <v>-103.82569558101466</v>
      </c>
      <c r="H136" s="14">
        <f>G136/D136</f>
        <v>-0.11877568597346906</v>
      </c>
    </row>
    <row r="137" spans="1:8" x14ac:dyDescent="0.3">
      <c r="D137" s="4"/>
      <c r="F137" s="4"/>
      <c r="G137" s="11"/>
      <c r="H137" s="8"/>
    </row>
    <row r="138" spans="1:8" x14ac:dyDescent="0.3">
      <c r="A138" s="91" t="s">
        <v>342</v>
      </c>
      <c r="B138" s="91"/>
      <c r="C138" s="91"/>
      <c r="D138" s="91"/>
      <c r="E138" s="91"/>
      <c r="F138" s="91"/>
      <c r="G138" s="91"/>
      <c r="H138" s="91"/>
    </row>
    <row r="139" spans="1:8" x14ac:dyDescent="0.3">
      <c r="A139">
        <v>100</v>
      </c>
      <c r="B139" t="s">
        <v>226</v>
      </c>
      <c r="C139" s="4">
        <v>25200</v>
      </c>
      <c r="D139" s="4">
        <f t="shared" si="8"/>
        <v>25.542266369349282</v>
      </c>
      <c r="E139" s="4">
        <v>0</v>
      </c>
      <c r="F139" s="4">
        <f t="shared" si="9"/>
        <v>0</v>
      </c>
      <c r="G139" s="11">
        <f t="shared" si="10"/>
        <v>-25.542266369349282</v>
      </c>
      <c r="H139" s="8">
        <f t="shared" si="11"/>
        <v>-1</v>
      </c>
    </row>
    <row r="140" spans="1:8" x14ac:dyDescent="0.3">
      <c r="B140" s="1" t="s">
        <v>106</v>
      </c>
      <c r="C140" s="15">
        <f>C139</f>
        <v>25200</v>
      </c>
      <c r="D140" s="5">
        <f t="shared" si="8"/>
        <v>25.542266369349282</v>
      </c>
      <c r="E140" s="15">
        <f>E139</f>
        <v>0</v>
      </c>
      <c r="F140" s="5">
        <f t="shared" si="9"/>
        <v>0</v>
      </c>
      <c r="G140" s="15">
        <f t="shared" si="10"/>
        <v>-25.542266369349282</v>
      </c>
      <c r="H140" s="14">
        <f t="shared" si="11"/>
        <v>-1</v>
      </c>
    </row>
    <row r="141" spans="1:8" x14ac:dyDescent="0.3">
      <c r="D141" s="4"/>
      <c r="F141" s="4"/>
      <c r="G141" s="11"/>
      <c r="H141" s="8"/>
    </row>
    <row r="142" spans="1:8" x14ac:dyDescent="0.3">
      <c r="A142" s="91" t="s">
        <v>223</v>
      </c>
      <c r="B142" s="91"/>
      <c r="C142" s="91"/>
      <c r="D142" s="91"/>
      <c r="E142" s="91"/>
      <c r="F142" s="91"/>
      <c r="G142" s="91"/>
      <c r="H142" s="91"/>
    </row>
    <row r="143" spans="1:8" x14ac:dyDescent="0.3">
      <c r="A143">
        <v>100</v>
      </c>
      <c r="B143" t="s">
        <v>226</v>
      </c>
      <c r="C143" s="4">
        <v>151458</v>
      </c>
      <c r="D143" s="4">
        <f t="shared" si="8"/>
        <v>153.51510237178186</v>
      </c>
      <c r="E143" s="4">
        <v>149928</v>
      </c>
      <c r="F143" s="4">
        <f t="shared" si="9"/>
        <v>153.36333878887069</v>
      </c>
      <c r="G143" s="11">
        <f t="shared" si="10"/>
        <v>-0.15176358291117253</v>
      </c>
      <c r="H143" s="8">
        <f t="shared" si="11"/>
        <v>-9.8859057230494814E-4</v>
      </c>
    </row>
    <row r="144" spans="1:8" x14ac:dyDescent="0.3">
      <c r="B144" s="1" t="s">
        <v>106</v>
      </c>
      <c r="C144" s="15">
        <v>153981</v>
      </c>
      <c r="D144" s="5">
        <f t="shared" si="8"/>
        <v>156.07236975471315</v>
      </c>
      <c r="E144" s="15">
        <v>152451</v>
      </c>
      <c r="F144" s="5">
        <f t="shared" si="9"/>
        <v>155.94414893617022</v>
      </c>
      <c r="G144" s="15">
        <f t="shared" si="10"/>
        <v>-0.12822081854292833</v>
      </c>
      <c r="H144" s="14">
        <f t="shared" si="11"/>
        <v>-8.2154720111217027E-4</v>
      </c>
    </row>
    <row r="145" spans="1:8" x14ac:dyDescent="0.3">
      <c r="D145" s="4"/>
      <c r="F145" s="4"/>
      <c r="G145" s="11"/>
      <c r="H145" s="8"/>
    </row>
    <row r="146" spans="1:8" x14ac:dyDescent="0.3">
      <c r="A146" s="91" t="s">
        <v>344</v>
      </c>
      <c r="B146" s="91"/>
      <c r="C146" s="91"/>
      <c r="D146" s="91"/>
      <c r="E146" s="91"/>
      <c r="F146" s="91"/>
      <c r="G146" s="91"/>
      <c r="H146" s="91"/>
    </row>
    <row r="147" spans="1:8" x14ac:dyDescent="0.3">
      <c r="A147">
        <v>100</v>
      </c>
      <c r="B147" t="s">
        <v>226</v>
      </c>
      <c r="C147" s="4">
        <v>77812</v>
      </c>
      <c r="D147" s="4">
        <f t="shared" si="8"/>
        <v>78.868842489357391</v>
      </c>
      <c r="E147" s="4">
        <v>59225</v>
      </c>
      <c r="F147" s="4">
        <f t="shared" si="9"/>
        <v>60.582037643207855</v>
      </c>
      <c r="G147" s="11">
        <f t="shared" si="10"/>
        <v>-18.286804846149536</v>
      </c>
      <c r="H147" s="8">
        <f t="shared" si="11"/>
        <v>-0.23186348713837368</v>
      </c>
    </row>
    <row r="148" spans="1:8" x14ac:dyDescent="0.3">
      <c r="B148" s="1" t="s">
        <v>106</v>
      </c>
      <c r="C148" s="5">
        <f>C147</f>
        <v>77812</v>
      </c>
      <c r="D148" s="5">
        <f t="shared" si="8"/>
        <v>78.868842489357391</v>
      </c>
      <c r="E148" s="5">
        <f>E147</f>
        <v>59225</v>
      </c>
      <c r="F148" s="5">
        <f t="shared" si="9"/>
        <v>60.582037643207855</v>
      </c>
      <c r="G148" s="15">
        <f t="shared" si="10"/>
        <v>-18.286804846149536</v>
      </c>
      <c r="H148" s="14">
        <f t="shared" si="11"/>
        <v>-0.23186348713837368</v>
      </c>
    </row>
    <row r="149" spans="1:8" x14ac:dyDescent="0.3">
      <c r="D149" s="4"/>
      <c r="F149" s="4"/>
      <c r="G149" s="11"/>
      <c r="H149" s="8"/>
    </row>
    <row r="150" spans="1:8" x14ac:dyDescent="0.3">
      <c r="A150" s="91" t="s">
        <v>349</v>
      </c>
      <c r="B150" s="91"/>
      <c r="C150" s="91"/>
      <c r="D150" s="91"/>
      <c r="E150" s="91"/>
      <c r="F150" s="91"/>
      <c r="G150" s="91"/>
      <c r="H150" s="91"/>
    </row>
    <row r="151" spans="1:8" x14ac:dyDescent="0.3">
      <c r="A151">
        <v>100</v>
      </c>
      <c r="B151" t="s">
        <v>226</v>
      </c>
      <c r="C151" s="4">
        <v>314729</v>
      </c>
      <c r="D151" s="4">
        <f t="shared" si="8"/>
        <v>319.00364889519562</v>
      </c>
      <c r="E151" s="4">
        <v>0</v>
      </c>
      <c r="F151" s="4">
        <f t="shared" si="9"/>
        <v>0</v>
      </c>
      <c r="G151" s="11">
        <f t="shared" si="10"/>
        <v>-319.00364889519562</v>
      </c>
      <c r="H151" s="8">
        <f t="shared" si="11"/>
        <v>-1</v>
      </c>
    </row>
    <row r="152" spans="1:8" x14ac:dyDescent="0.3">
      <c r="A152">
        <v>300</v>
      </c>
      <c r="B152" t="s">
        <v>332</v>
      </c>
      <c r="C152" s="4">
        <v>48607</v>
      </c>
      <c r="D152" s="4">
        <f t="shared" si="8"/>
        <v>49.267180214879382</v>
      </c>
      <c r="E152" s="4">
        <v>0</v>
      </c>
      <c r="F152" s="4">
        <f t="shared" si="9"/>
        <v>0</v>
      </c>
      <c r="G152" s="11">
        <f t="shared" si="10"/>
        <v>-49.267180214879382</v>
      </c>
      <c r="H152" s="8">
        <f t="shared" si="11"/>
        <v>-1</v>
      </c>
    </row>
    <row r="153" spans="1:8" x14ac:dyDescent="0.3">
      <c r="A153">
        <v>2000</v>
      </c>
      <c r="B153" t="s">
        <v>81</v>
      </c>
      <c r="C153" s="4">
        <v>45391</v>
      </c>
      <c r="D153" s="4">
        <f t="shared" si="8"/>
        <v>46.007500506790997</v>
      </c>
      <c r="E153" s="4">
        <v>0</v>
      </c>
      <c r="F153" s="4">
        <f t="shared" si="9"/>
        <v>0</v>
      </c>
      <c r="G153" s="11">
        <f t="shared" si="10"/>
        <v>-46.007500506790997</v>
      </c>
      <c r="H153" s="8">
        <f t="shared" si="11"/>
        <v>-1</v>
      </c>
    </row>
    <row r="154" spans="1:8" x14ac:dyDescent="0.3">
      <c r="A154">
        <v>2100</v>
      </c>
      <c r="B154" t="s">
        <v>81</v>
      </c>
      <c r="C154" s="4">
        <v>84438</v>
      </c>
      <c r="D154" s="4">
        <f t="shared" si="8"/>
        <v>85.584836813298196</v>
      </c>
      <c r="E154" s="4">
        <v>0</v>
      </c>
      <c r="F154" s="4">
        <f t="shared" si="9"/>
        <v>0</v>
      </c>
      <c r="G154" s="11">
        <f t="shared" si="10"/>
        <v>-85.584836813298196</v>
      </c>
      <c r="H154" s="8">
        <f t="shared" si="11"/>
        <v>-1</v>
      </c>
    </row>
    <row r="155" spans="1:8" x14ac:dyDescent="0.3">
      <c r="B155" s="1" t="s">
        <v>222</v>
      </c>
      <c r="C155" s="5">
        <f>SUM(C151:C154)</f>
        <v>493165</v>
      </c>
      <c r="D155" s="5">
        <f t="shared" si="8"/>
        <v>499.8631664301642</v>
      </c>
      <c r="E155" s="5">
        <f>SUM(E151:E154)</f>
        <v>0</v>
      </c>
      <c r="F155" s="5">
        <f t="shared" si="9"/>
        <v>0</v>
      </c>
      <c r="G155" s="15">
        <f t="shared" si="10"/>
        <v>-499.8631664301642</v>
      </c>
      <c r="H155" s="14">
        <f t="shared" si="11"/>
        <v>-1</v>
      </c>
    </row>
    <row r="156" spans="1:8" x14ac:dyDescent="0.3">
      <c r="D156" s="4"/>
      <c r="F156" s="4"/>
      <c r="G156" s="11"/>
      <c r="H156" s="8"/>
    </row>
    <row r="157" spans="1:8" x14ac:dyDescent="0.3">
      <c r="A157" s="91" t="s">
        <v>240</v>
      </c>
      <c r="B157" s="91"/>
      <c r="C157" s="91"/>
      <c r="D157" s="91"/>
      <c r="E157" s="91"/>
      <c r="F157" s="91"/>
      <c r="G157" s="91"/>
      <c r="H157" s="91"/>
    </row>
    <row r="158" spans="1:8" x14ac:dyDescent="0.3">
      <c r="A158">
        <v>200</v>
      </c>
      <c r="B158" t="s">
        <v>115</v>
      </c>
      <c r="C158" s="4">
        <v>875875</v>
      </c>
      <c r="D158" s="4">
        <f t="shared" si="8"/>
        <v>887.77113318467457</v>
      </c>
      <c r="E158" s="4">
        <v>1147500</v>
      </c>
      <c r="F158" s="4">
        <f t="shared" si="9"/>
        <v>1173.792962356792</v>
      </c>
      <c r="G158" s="11">
        <f t="shared" si="10"/>
        <v>286.02182917211746</v>
      </c>
      <c r="H158" s="8">
        <f t="shared" si="11"/>
        <v>0.32217969077917641</v>
      </c>
    </row>
    <row r="159" spans="1:8" x14ac:dyDescent="0.3">
      <c r="B159" s="1" t="s">
        <v>106</v>
      </c>
      <c r="C159" s="5">
        <v>897543</v>
      </c>
      <c r="D159" s="5">
        <f t="shared" si="8"/>
        <v>909.73342793431982</v>
      </c>
      <c r="E159" s="5">
        <v>1169168</v>
      </c>
      <c r="F159" s="5">
        <f t="shared" si="9"/>
        <v>1195.9574468085107</v>
      </c>
      <c r="G159" s="15">
        <f t="shared" si="10"/>
        <v>286.22401887419085</v>
      </c>
      <c r="H159" s="14">
        <f t="shared" si="11"/>
        <v>0.31462405369021507</v>
      </c>
    </row>
    <row r="160" spans="1:8" x14ac:dyDescent="0.3">
      <c r="D160" s="4"/>
      <c r="F160" s="28"/>
      <c r="G160" s="29"/>
      <c r="H160" s="30"/>
    </row>
    <row r="161" spans="1:8" x14ac:dyDescent="0.3">
      <c r="A161" s="91" t="s">
        <v>357</v>
      </c>
      <c r="B161" s="91"/>
      <c r="C161" s="91"/>
      <c r="D161" s="91"/>
      <c r="E161" s="91"/>
      <c r="F161" s="91"/>
      <c r="G161" s="91"/>
      <c r="H161" s="91"/>
    </row>
    <row r="162" spans="1:8" x14ac:dyDescent="0.3">
      <c r="A162">
        <v>100</v>
      </c>
      <c r="B162" t="s">
        <v>226</v>
      </c>
      <c r="C162" s="4">
        <v>108368</v>
      </c>
      <c r="D162" s="4">
        <f t="shared" si="8"/>
        <v>109.83985404419218</v>
      </c>
      <c r="E162" s="4">
        <v>0</v>
      </c>
      <c r="F162" s="28">
        <f t="shared" si="9"/>
        <v>0</v>
      </c>
      <c r="G162" s="29">
        <f t="shared" ref="G162:G176" si="12">F162-D162</f>
        <v>-109.83985404419218</v>
      </c>
      <c r="H162" s="30">
        <f t="shared" ref="H162:H176" si="13">G162/D162</f>
        <v>-1</v>
      </c>
    </row>
    <row r="163" spans="1:8" x14ac:dyDescent="0.3">
      <c r="A163">
        <v>200</v>
      </c>
      <c r="B163" t="s">
        <v>115</v>
      </c>
      <c r="C163" s="4">
        <v>372203</v>
      </c>
      <c r="D163" s="4">
        <f t="shared" si="8"/>
        <v>377.25826069329008</v>
      </c>
      <c r="E163" s="4">
        <v>0</v>
      </c>
      <c r="F163" s="28">
        <f t="shared" si="9"/>
        <v>0</v>
      </c>
      <c r="G163" s="29">
        <f t="shared" si="12"/>
        <v>-377.25826069329008</v>
      </c>
      <c r="H163" s="30">
        <f t="shared" si="13"/>
        <v>-1</v>
      </c>
    </row>
    <row r="164" spans="1:8" x14ac:dyDescent="0.3">
      <c r="A164">
        <v>300</v>
      </c>
      <c r="B164" t="s">
        <v>332</v>
      </c>
      <c r="C164" s="4">
        <v>9775</v>
      </c>
      <c r="D164" s="4">
        <f t="shared" ref="D164:D176" si="14">C164/$J$1</f>
        <v>9.9077640381106828</v>
      </c>
      <c r="E164" s="4">
        <v>0</v>
      </c>
      <c r="F164" s="28">
        <f t="shared" ref="F164:F176" si="15">E164/$J$2</f>
        <v>0</v>
      </c>
      <c r="G164" s="29">
        <f t="shared" si="12"/>
        <v>-9.9077640381106828</v>
      </c>
      <c r="H164" s="30">
        <f t="shared" si="13"/>
        <v>-1</v>
      </c>
    </row>
    <row r="165" spans="1:8" x14ac:dyDescent="0.3">
      <c r="A165">
        <v>2100</v>
      </c>
      <c r="B165" t="s">
        <v>81</v>
      </c>
      <c r="C165" s="4">
        <v>2157</v>
      </c>
      <c r="D165" s="4">
        <f t="shared" si="14"/>
        <v>2.1862963713764443</v>
      </c>
      <c r="E165" s="4">
        <v>0</v>
      </c>
      <c r="F165" s="28">
        <f t="shared" si="15"/>
        <v>0</v>
      </c>
      <c r="G165" s="29">
        <f t="shared" si="12"/>
        <v>-2.1862963713764443</v>
      </c>
      <c r="H165" s="30">
        <f t="shared" si="13"/>
        <v>-1</v>
      </c>
    </row>
    <row r="166" spans="1:8" x14ac:dyDescent="0.3">
      <c r="A166">
        <v>2200</v>
      </c>
      <c r="B166" t="s">
        <v>83</v>
      </c>
      <c r="C166" s="4">
        <v>45788</v>
      </c>
      <c r="D166" s="4">
        <f t="shared" si="14"/>
        <v>46.40989256030813</v>
      </c>
      <c r="E166" s="4">
        <v>0</v>
      </c>
      <c r="F166" s="28">
        <f t="shared" si="15"/>
        <v>0</v>
      </c>
      <c r="G166" s="29">
        <f t="shared" si="12"/>
        <v>-46.40989256030813</v>
      </c>
      <c r="H166" s="30">
        <f t="shared" si="13"/>
        <v>-1</v>
      </c>
    </row>
    <row r="167" spans="1:8" x14ac:dyDescent="0.3">
      <c r="B167" s="1" t="s">
        <v>106</v>
      </c>
      <c r="C167" s="5">
        <v>538292</v>
      </c>
      <c r="D167" s="5">
        <f t="shared" si="14"/>
        <v>545.60308128927625</v>
      </c>
      <c r="E167" s="5">
        <v>0</v>
      </c>
      <c r="F167" s="5">
        <f t="shared" si="15"/>
        <v>0</v>
      </c>
      <c r="G167" s="15">
        <f t="shared" si="12"/>
        <v>-545.60308128927625</v>
      </c>
      <c r="H167" s="14">
        <f t="shared" si="13"/>
        <v>-1</v>
      </c>
    </row>
    <row r="168" spans="1:8" x14ac:dyDescent="0.3">
      <c r="D168" s="4"/>
      <c r="F168" s="28"/>
      <c r="G168" s="29"/>
      <c r="H168" s="30"/>
    </row>
    <row r="169" spans="1:8" x14ac:dyDescent="0.3">
      <c r="A169" s="91" t="s">
        <v>252</v>
      </c>
      <c r="B169" s="91"/>
      <c r="C169" s="91"/>
      <c r="D169" s="91"/>
      <c r="E169" s="91"/>
      <c r="F169" s="91"/>
      <c r="G169" s="91"/>
      <c r="H169" s="91"/>
    </row>
    <row r="170" spans="1:8" x14ac:dyDescent="0.3">
      <c r="A170">
        <v>3100</v>
      </c>
      <c r="B170" t="s">
        <v>372</v>
      </c>
      <c r="C170" s="4">
        <v>374248</v>
      </c>
      <c r="D170" s="4">
        <f t="shared" si="14"/>
        <v>379.33103588080274</v>
      </c>
      <c r="E170" s="4">
        <v>362405</v>
      </c>
      <c r="F170" s="28">
        <f t="shared" si="15"/>
        <v>370.70887888707034</v>
      </c>
      <c r="G170" s="29">
        <f t="shared" si="12"/>
        <v>-8.6221569937324034</v>
      </c>
      <c r="H170" s="30">
        <f t="shared" si="13"/>
        <v>-2.2729901268721247E-2</v>
      </c>
    </row>
    <row r="171" spans="1:8" x14ac:dyDescent="0.3">
      <c r="B171" s="1" t="s">
        <v>106</v>
      </c>
      <c r="C171" s="5">
        <v>460013</v>
      </c>
      <c r="D171" s="5">
        <f t="shared" si="14"/>
        <v>466.26089600648692</v>
      </c>
      <c r="E171" s="5">
        <v>390765</v>
      </c>
      <c r="F171" s="5">
        <f t="shared" si="15"/>
        <v>399.71869885433716</v>
      </c>
      <c r="G171" s="15">
        <f t="shared" si="12"/>
        <v>-66.542197152149754</v>
      </c>
      <c r="H171" s="14">
        <f t="shared" si="13"/>
        <v>-0.14271451396006407</v>
      </c>
    </row>
    <row r="172" spans="1:8" x14ac:dyDescent="0.3">
      <c r="D172" s="4"/>
      <c r="F172" s="28"/>
      <c r="G172" s="29"/>
      <c r="H172" s="30"/>
    </row>
    <row r="173" spans="1:8" x14ac:dyDescent="0.3">
      <c r="A173" s="91" t="s">
        <v>263</v>
      </c>
      <c r="B173" s="91"/>
      <c r="C173" s="91"/>
      <c r="D173" s="91"/>
      <c r="E173" s="91"/>
      <c r="F173" s="91"/>
      <c r="G173" s="91"/>
      <c r="H173" s="91"/>
    </row>
    <row r="174" spans="1:8" x14ac:dyDescent="0.3">
      <c r="A174">
        <v>2600</v>
      </c>
      <c r="B174" t="s">
        <v>417</v>
      </c>
      <c r="C174" s="4">
        <v>167190</v>
      </c>
      <c r="D174" s="4">
        <f t="shared" si="14"/>
        <v>169.46077437664707</v>
      </c>
      <c r="E174" s="4">
        <v>65000</v>
      </c>
      <c r="F174" s="28">
        <f t="shared" si="15"/>
        <v>66.489361702127653</v>
      </c>
      <c r="G174" s="29">
        <f t="shared" si="12"/>
        <v>-102.97141267451941</v>
      </c>
      <c r="H174" s="30">
        <f t="shared" si="13"/>
        <v>-0.6076415799071766</v>
      </c>
    </row>
    <row r="175" spans="1:8" x14ac:dyDescent="0.3">
      <c r="A175">
        <v>2700</v>
      </c>
      <c r="B175" t="s">
        <v>93</v>
      </c>
      <c r="C175" s="4">
        <v>4000</v>
      </c>
      <c r="D175" s="4">
        <f t="shared" si="14"/>
        <v>4.0543279951348064</v>
      </c>
      <c r="E175" s="4">
        <v>231000</v>
      </c>
      <c r="F175" s="28">
        <f>E175/$J$2</f>
        <v>236.29296235679215</v>
      </c>
      <c r="G175" s="29">
        <f>F175-D175</f>
        <v>232.23863436165735</v>
      </c>
      <c r="H175" s="30">
        <f>G175/D175</f>
        <v>57.281659165302784</v>
      </c>
    </row>
    <row r="176" spans="1:8" x14ac:dyDescent="0.3">
      <c r="B176" s="1" t="s">
        <v>222</v>
      </c>
      <c r="C176" s="5">
        <v>294424</v>
      </c>
      <c r="D176" s="5">
        <f t="shared" si="14"/>
        <v>298.42286640989255</v>
      </c>
      <c r="E176" s="5">
        <v>419234</v>
      </c>
      <c r="F176" s="5">
        <f t="shared" si="15"/>
        <v>428.84001636661208</v>
      </c>
      <c r="G176" s="15">
        <f t="shared" si="12"/>
        <v>130.41714995671953</v>
      </c>
      <c r="H176" s="14">
        <f t="shared" si="13"/>
        <v>0.43702130311149734</v>
      </c>
    </row>
    <row r="177" spans="1:8" x14ac:dyDescent="0.3">
      <c r="D177" s="4"/>
      <c r="F177" s="28"/>
      <c r="G177" s="29"/>
      <c r="H177" s="30"/>
    </row>
    <row r="178" spans="1:8" x14ac:dyDescent="0.3">
      <c r="A178" s="91" t="s">
        <v>418</v>
      </c>
      <c r="B178" s="91"/>
      <c r="C178" s="91"/>
      <c r="D178" s="91"/>
      <c r="E178" s="91"/>
      <c r="F178" s="91"/>
      <c r="G178" s="91"/>
      <c r="H178" s="91"/>
    </row>
    <row r="179" spans="1:8" x14ac:dyDescent="0.3">
      <c r="A179">
        <v>2600</v>
      </c>
      <c r="B179" t="s">
        <v>273</v>
      </c>
      <c r="C179" s="4">
        <v>100000</v>
      </c>
      <c r="D179" s="4">
        <f>C179/J1</f>
        <v>101.35819987837016</v>
      </c>
      <c r="E179" s="4">
        <v>100000</v>
      </c>
      <c r="F179" s="11">
        <f>E179/J2</f>
        <v>102.29132569558101</v>
      </c>
      <c r="G179" s="11">
        <f>F179-D179</f>
        <v>0.93312581721085053</v>
      </c>
      <c r="H179" s="8">
        <f>G179/D179</f>
        <v>9.2062193126022512E-3</v>
      </c>
    </row>
    <row r="180" spans="1:8" x14ac:dyDescent="0.3">
      <c r="B180" s="1" t="s">
        <v>222</v>
      </c>
      <c r="C180" s="5">
        <v>481275</v>
      </c>
      <c r="D180" s="15">
        <f>C180/J1</f>
        <v>487.81167646462598</v>
      </c>
      <c r="E180" s="5">
        <v>481275</v>
      </c>
      <c r="F180" s="5">
        <f>E180/J2</f>
        <v>492.3025777414075</v>
      </c>
      <c r="G180" s="15">
        <f>F180-D180</f>
        <v>4.4909012767815284</v>
      </c>
      <c r="H180" s="14">
        <f>G180/D180</f>
        <v>9.2062193126022668E-3</v>
      </c>
    </row>
    <row r="182" spans="1:8" x14ac:dyDescent="0.3">
      <c r="A182" s="91" t="s">
        <v>420</v>
      </c>
      <c r="B182" s="91"/>
      <c r="C182" s="91"/>
      <c r="D182" s="91"/>
      <c r="E182" s="91"/>
      <c r="F182" s="91"/>
      <c r="G182" s="91"/>
      <c r="H182" s="91"/>
    </row>
    <row r="183" spans="1:8" x14ac:dyDescent="0.3">
      <c r="A183">
        <v>2600</v>
      </c>
      <c r="B183" t="s">
        <v>273</v>
      </c>
      <c r="C183" s="4">
        <v>345226</v>
      </c>
      <c r="D183" s="11">
        <f>C183/J1</f>
        <v>349.91485911210214</v>
      </c>
      <c r="E183" s="4">
        <v>0</v>
      </c>
      <c r="F183" s="11">
        <f>E183/J2</f>
        <v>0</v>
      </c>
      <c r="G183" s="11">
        <f>F183-D183</f>
        <v>-349.91485911210214</v>
      </c>
      <c r="H183" s="8">
        <f>G183/D183</f>
        <v>-1</v>
      </c>
    </row>
    <row r="184" spans="1:8" x14ac:dyDescent="0.3">
      <c r="A184">
        <v>4600</v>
      </c>
      <c r="B184" t="s">
        <v>304</v>
      </c>
      <c r="C184" s="4">
        <v>5400</v>
      </c>
      <c r="D184" s="11">
        <f>C184/J1</f>
        <v>5.4733427934319883</v>
      </c>
      <c r="E184" s="4">
        <v>35000</v>
      </c>
      <c r="F184" s="11">
        <f>E184/J2</f>
        <v>35.801963993453356</v>
      </c>
      <c r="G184" s="11">
        <f>F184-D184</f>
        <v>30.328621200021367</v>
      </c>
      <c r="H184" s="8">
        <f>G184/D184</f>
        <v>5.5411514214705706</v>
      </c>
    </row>
    <row r="185" spans="1:8" x14ac:dyDescent="0.3">
      <c r="A185">
        <v>4700</v>
      </c>
      <c r="B185" t="s">
        <v>215</v>
      </c>
      <c r="C185" s="4">
        <v>314000</v>
      </c>
      <c r="D185" s="11">
        <f>C185/J1</f>
        <v>318.26474761808231</v>
      </c>
      <c r="E185" s="4">
        <v>1142725</v>
      </c>
      <c r="F185" s="11">
        <f>E185/J2</f>
        <v>1168.9085515548281</v>
      </c>
      <c r="G185" s="11">
        <f>F185-D185</f>
        <v>850.64380393674583</v>
      </c>
      <c r="H185" s="8">
        <f>G185/D185</f>
        <v>2.6727553406496605</v>
      </c>
    </row>
    <row r="186" spans="1:8" x14ac:dyDescent="0.3">
      <c r="B186" s="1" t="s">
        <v>222</v>
      </c>
      <c r="C186" s="15">
        <v>1683325</v>
      </c>
      <c r="D186" s="15">
        <f>C186/J1</f>
        <v>1706.1879181025745</v>
      </c>
      <c r="E186" s="5">
        <v>2238099</v>
      </c>
      <c r="F186" s="15">
        <f>E186/J2</f>
        <v>2289.3811374795418</v>
      </c>
      <c r="G186" s="15">
        <f>F186-D186</f>
        <v>583.19321937696736</v>
      </c>
      <c r="H186" s="14">
        <f>G186/D186</f>
        <v>0.34181066058979459</v>
      </c>
    </row>
    <row r="188" spans="1:8" x14ac:dyDescent="0.3">
      <c r="A188" s="91" t="s">
        <v>425</v>
      </c>
      <c r="B188" s="91"/>
      <c r="C188" s="91"/>
      <c r="D188" s="91"/>
      <c r="E188" s="91"/>
      <c r="F188" s="91"/>
      <c r="G188" s="91"/>
      <c r="H188" s="91"/>
    </row>
    <row r="189" spans="1:8" x14ac:dyDescent="0.3">
      <c r="A189" s="2">
        <v>2200</v>
      </c>
      <c r="B189" s="2" t="s">
        <v>83</v>
      </c>
      <c r="C189" s="28">
        <v>21442</v>
      </c>
      <c r="D189" s="29">
        <f>C189/J1</f>
        <v>21.733225217920129</v>
      </c>
      <c r="E189" s="28">
        <v>21442</v>
      </c>
      <c r="F189" s="29">
        <f>E189/J2</f>
        <v>21.933306055646479</v>
      </c>
      <c r="G189" s="29">
        <f>F189-D189</f>
        <v>0.20008083772635032</v>
      </c>
      <c r="H189" s="30">
        <f>G189/D189</f>
        <v>9.2062193126022408E-3</v>
      </c>
    </row>
    <row r="190" spans="1:8" x14ac:dyDescent="0.3">
      <c r="B190" s="1" t="s">
        <v>222</v>
      </c>
      <c r="C190" s="15">
        <f>C189</f>
        <v>21442</v>
      </c>
      <c r="D190" s="15">
        <f>D189</f>
        <v>21.733225217920129</v>
      </c>
      <c r="E190" s="15">
        <f>E189</f>
        <v>21442</v>
      </c>
      <c r="F190" s="15">
        <f>F189</f>
        <v>21.933306055646479</v>
      </c>
      <c r="G190" s="15">
        <f>F190-D190</f>
        <v>0.20008083772635032</v>
      </c>
      <c r="H190" s="14">
        <f>G190/D190</f>
        <v>9.2062193126022408E-3</v>
      </c>
    </row>
    <row r="192" spans="1:8" x14ac:dyDescent="0.3">
      <c r="A192" s="91" t="s">
        <v>177</v>
      </c>
      <c r="B192" s="91"/>
      <c r="C192" s="91"/>
      <c r="D192" s="91"/>
      <c r="E192" s="91"/>
      <c r="F192" s="91"/>
      <c r="G192" s="91"/>
      <c r="H192" s="91"/>
    </row>
    <row r="193" spans="1:8" x14ac:dyDescent="0.3">
      <c r="A193">
        <v>5000</v>
      </c>
      <c r="B193" t="s">
        <v>177</v>
      </c>
      <c r="C193" s="4">
        <v>228285</v>
      </c>
      <c r="D193" s="11">
        <f>C193/J1</f>
        <v>231.38556659233731</v>
      </c>
      <c r="E193" s="4">
        <v>228092</v>
      </c>
      <c r="F193" s="11">
        <f>E193/J2</f>
        <v>233.31833060556465</v>
      </c>
      <c r="G193" s="11">
        <f>F193-D193</f>
        <v>1.9327640132273416</v>
      </c>
      <c r="H193" s="8">
        <f>G193/D193</f>
        <v>8.3530016227526781E-3</v>
      </c>
    </row>
    <row r="194" spans="1:8" x14ac:dyDescent="0.3">
      <c r="B194" s="1" t="s">
        <v>222</v>
      </c>
      <c r="C194" s="5">
        <v>228290</v>
      </c>
      <c r="D194" s="15">
        <f>C194/J1</f>
        <v>231.39063450233124</v>
      </c>
      <c r="E194" s="5">
        <v>228092</v>
      </c>
      <c r="F194" s="15">
        <f>E194/J2</f>
        <v>233.31833060556465</v>
      </c>
      <c r="G194" s="15">
        <f>F194-D194</f>
        <v>1.9276961032334157</v>
      </c>
      <c r="H194" s="14">
        <f>G194/D194</f>
        <v>8.330916708791835E-3</v>
      </c>
    </row>
  </sheetData>
  <mergeCells count="13">
    <mergeCell ref="A131:H131"/>
    <mergeCell ref="A178:H178"/>
    <mergeCell ref="A182:H182"/>
    <mergeCell ref="A188:H188"/>
    <mergeCell ref="A192:H192"/>
    <mergeCell ref="A161:H161"/>
    <mergeCell ref="A169:H169"/>
    <mergeCell ref="A138:H138"/>
    <mergeCell ref="A142:H142"/>
    <mergeCell ref="A146:H146"/>
    <mergeCell ref="A150:H150"/>
    <mergeCell ref="A157:H157"/>
    <mergeCell ref="A173:H17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A4FA-F067-4616-9B4F-3DEF57BC5C5D}">
  <sheetPr>
    <tabColor theme="9" tint="0.59999389629810485"/>
  </sheetPr>
  <dimension ref="A1:L153"/>
  <sheetViews>
    <sheetView topLeftCell="A124" workbookViewId="0">
      <selection activeCell="D149" sqref="D149"/>
    </sheetView>
  </sheetViews>
  <sheetFormatPr defaultRowHeight="14.4" x14ac:dyDescent="0.3"/>
  <cols>
    <col min="2" max="2" width="38.88671875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44140625" bestFit="1" customWidth="1"/>
    <col min="12" max="12" width="10.109375" bestFit="1" customWidth="1"/>
  </cols>
  <sheetData>
    <row r="1" spans="1:12" x14ac:dyDescent="0.3">
      <c r="B1" s="3" t="s">
        <v>41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26</v>
      </c>
      <c r="H1" s="1" t="s">
        <v>27</v>
      </c>
      <c r="J1">
        <v>3399.28</v>
      </c>
      <c r="K1" t="s">
        <v>456</v>
      </c>
      <c r="L1" s="4">
        <v>7055</v>
      </c>
    </row>
    <row r="2" spans="1:12" x14ac:dyDescent="0.3">
      <c r="A2">
        <v>1110</v>
      </c>
      <c r="B2" t="s">
        <v>23</v>
      </c>
      <c r="C2" s="4">
        <v>7290870</v>
      </c>
      <c r="D2" s="4">
        <f>C2/$J$1</f>
        <v>2144.8277282248005</v>
      </c>
      <c r="E2" s="4">
        <v>6720863</v>
      </c>
      <c r="F2" s="4">
        <f>E2/$J$2</f>
        <v>1973.1263578180965</v>
      </c>
      <c r="G2" s="11">
        <f>F2-D2</f>
        <v>-171.70137040670397</v>
      </c>
      <c r="H2" s="8">
        <f>G2/D2</f>
        <v>-8.00536882972952E-2</v>
      </c>
      <c r="J2">
        <v>3406.2</v>
      </c>
    </row>
    <row r="3" spans="1:12" x14ac:dyDescent="0.3">
      <c r="A3">
        <v>1111</v>
      </c>
      <c r="B3" t="s">
        <v>205</v>
      </c>
      <c r="C3" s="4">
        <v>2520677</v>
      </c>
      <c r="D3" s="4">
        <f t="shared" ref="D3:D60" si="0">C3/$J$1</f>
        <v>741.53261867218941</v>
      </c>
      <c r="E3" s="4">
        <v>2394657</v>
      </c>
      <c r="F3" s="4">
        <f t="shared" ref="F3:F60" si="1">E3/$J$2</f>
        <v>703.02888849744591</v>
      </c>
      <c r="G3" s="11">
        <f t="shared" ref="G3:G60" si="2">F3-D3</f>
        <v>-38.503730174743509</v>
      </c>
      <c r="H3" s="8">
        <f t="shared" ref="H3:H60" si="3">G3/D3</f>
        <v>-5.1924526588849787E-2</v>
      </c>
    </row>
    <row r="4" spans="1:12" x14ac:dyDescent="0.3">
      <c r="A4">
        <v>1120</v>
      </c>
      <c r="B4" t="s">
        <v>28</v>
      </c>
      <c r="C4" s="4">
        <v>10906090</v>
      </c>
      <c r="D4" s="4">
        <f t="shared" si="0"/>
        <v>3208.3529453295992</v>
      </c>
      <c r="E4" s="4">
        <v>11719515</v>
      </c>
      <c r="F4" s="4">
        <f t="shared" si="1"/>
        <v>3440.6420644706714</v>
      </c>
      <c r="G4" s="11">
        <f t="shared" si="2"/>
        <v>232.28911914107221</v>
      </c>
      <c r="H4" s="8">
        <f t="shared" si="3"/>
        <v>7.2401360791435235E-2</v>
      </c>
    </row>
    <row r="5" spans="1:12" x14ac:dyDescent="0.3">
      <c r="A5">
        <v>1192</v>
      </c>
      <c r="B5" t="s">
        <v>32</v>
      </c>
      <c r="C5" s="4">
        <v>1375513</v>
      </c>
      <c r="D5" s="4">
        <f t="shared" si="0"/>
        <v>404.64833729495655</v>
      </c>
      <c r="E5" s="4">
        <v>1497956</v>
      </c>
      <c r="F5" s="4">
        <f t="shared" si="1"/>
        <v>439.7733544712583</v>
      </c>
      <c r="G5" s="11">
        <f t="shared" si="2"/>
        <v>35.125017176301753</v>
      </c>
      <c r="H5" s="8">
        <f t="shared" si="3"/>
        <v>8.6803809478397539E-2</v>
      </c>
    </row>
    <row r="6" spans="1:12" x14ac:dyDescent="0.3">
      <c r="A6">
        <v>1210</v>
      </c>
      <c r="B6" t="s">
        <v>185</v>
      </c>
      <c r="C6" s="4">
        <v>7500</v>
      </c>
      <c r="D6" s="4">
        <f t="shared" si="0"/>
        <v>2.20634957991104</v>
      </c>
      <c r="E6" s="4">
        <v>7500</v>
      </c>
      <c r="F6" s="4">
        <f t="shared" si="1"/>
        <v>2.2018671833714993</v>
      </c>
      <c r="G6" s="11">
        <f t="shared" si="2"/>
        <v>-4.482396539540634E-3</v>
      </c>
      <c r="H6" s="8">
        <f t="shared" si="3"/>
        <v>-2.0315894545239583E-3</v>
      </c>
    </row>
    <row r="7" spans="1:12" x14ac:dyDescent="0.3">
      <c r="A7">
        <v>1300</v>
      </c>
      <c r="B7" t="s">
        <v>34</v>
      </c>
      <c r="C7" s="4">
        <v>71354</v>
      </c>
      <c r="D7" s="4">
        <f t="shared" si="0"/>
        <v>20.990915723329646</v>
      </c>
      <c r="E7" s="4">
        <v>68561</v>
      </c>
      <c r="F7" s="4">
        <f t="shared" si="1"/>
        <v>20.128295461217782</v>
      </c>
      <c r="G7" s="11">
        <f t="shared" si="2"/>
        <v>-0.86262026211186438</v>
      </c>
      <c r="H7" s="8">
        <f t="shared" si="3"/>
        <v>-4.1094932373680781E-2</v>
      </c>
    </row>
    <row r="8" spans="1:12" x14ac:dyDescent="0.3">
      <c r="A8">
        <v>1400</v>
      </c>
      <c r="B8" t="s">
        <v>206</v>
      </c>
      <c r="C8" s="4">
        <v>21000</v>
      </c>
      <c r="D8" s="4">
        <f t="shared" si="0"/>
        <v>6.1777788237509119</v>
      </c>
      <c r="E8" s="4">
        <v>21000</v>
      </c>
      <c r="F8" s="4">
        <f t="shared" si="1"/>
        <v>6.1652281134401976</v>
      </c>
      <c r="G8" s="11">
        <f t="shared" si="2"/>
        <v>-1.2550710310714308E-2</v>
      </c>
      <c r="H8" s="8">
        <f t="shared" si="3"/>
        <v>-2.0315894545240446E-3</v>
      </c>
    </row>
    <row r="9" spans="1:12" x14ac:dyDescent="0.3">
      <c r="A9">
        <v>1920</v>
      </c>
      <c r="B9" t="s">
        <v>207</v>
      </c>
      <c r="C9" s="4">
        <v>6500</v>
      </c>
      <c r="D9" s="4">
        <f t="shared" si="0"/>
        <v>1.9121696359229012</v>
      </c>
      <c r="E9" s="4">
        <v>5000</v>
      </c>
      <c r="F9" s="4">
        <f t="shared" si="1"/>
        <v>1.4679114555809993</v>
      </c>
      <c r="G9" s="11">
        <f t="shared" si="2"/>
        <v>-0.4442581803419019</v>
      </c>
      <c r="H9" s="8">
        <f t="shared" si="3"/>
        <v>-0.23233199188809545</v>
      </c>
    </row>
    <row r="10" spans="1:12" x14ac:dyDescent="0.3">
      <c r="A10">
        <v>1990</v>
      </c>
      <c r="B10" t="s">
        <v>39</v>
      </c>
      <c r="C10" s="4">
        <v>95000</v>
      </c>
      <c r="D10" s="4">
        <f t="shared" si="0"/>
        <v>27.947094678873171</v>
      </c>
      <c r="E10" s="4">
        <v>60000</v>
      </c>
      <c r="F10" s="4">
        <f t="shared" si="1"/>
        <v>17.614937466971995</v>
      </c>
      <c r="G10" s="11">
        <f t="shared" si="2"/>
        <v>-10.332157211901176</v>
      </c>
      <c r="H10" s="8">
        <f t="shared" si="3"/>
        <v>-0.36970416176075194</v>
      </c>
    </row>
    <row r="11" spans="1:12" x14ac:dyDescent="0.3">
      <c r="B11" s="1" t="s">
        <v>40</v>
      </c>
      <c r="C11" s="5">
        <f>SUM(C2:C10)</f>
        <v>22294504</v>
      </c>
      <c r="D11" s="5">
        <f t="shared" si="0"/>
        <v>6558.5959379633332</v>
      </c>
      <c r="E11" s="5">
        <f>SUM(E2:E10)</f>
        <v>22495052</v>
      </c>
      <c r="F11" s="5">
        <f t="shared" si="1"/>
        <v>6604.1489049380543</v>
      </c>
      <c r="G11" s="15">
        <f t="shared" si="2"/>
        <v>45.55296697472113</v>
      </c>
      <c r="H11" s="14">
        <f t="shared" si="3"/>
        <v>6.9455364235880756E-3</v>
      </c>
    </row>
    <row r="12" spans="1:12" x14ac:dyDescent="0.3">
      <c r="C12" s="4"/>
      <c r="D12" s="4"/>
      <c r="E12" s="4"/>
      <c r="F12" s="4"/>
      <c r="G12" s="11"/>
      <c r="H12" s="8"/>
    </row>
    <row r="13" spans="1:12" x14ac:dyDescent="0.3">
      <c r="B13" s="3" t="s">
        <v>42</v>
      </c>
      <c r="C13" s="4"/>
      <c r="D13" s="4"/>
      <c r="E13" s="4"/>
      <c r="F13" s="4"/>
      <c r="G13" s="11"/>
      <c r="H13" s="8"/>
    </row>
    <row r="14" spans="1:12" x14ac:dyDescent="0.3">
      <c r="A14">
        <v>3110</v>
      </c>
      <c r="B14" t="s">
        <v>43</v>
      </c>
      <c r="C14" s="4">
        <v>10293526</v>
      </c>
      <c r="D14" s="4">
        <f t="shared" si="0"/>
        <v>3028.1489021204488</v>
      </c>
      <c r="E14" s="4">
        <v>9124278</v>
      </c>
      <c r="F14" s="4">
        <f t="shared" si="1"/>
        <v>2678.7264400211379</v>
      </c>
      <c r="G14" s="11">
        <f t="shared" si="2"/>
        <v>-349.42246209931091</v>
      </c>
      <c r="H14" s="8">
        <f t="shared" si="3"/>
        <v>-0.11539143991718151</v>
      </c>
    </row>
    <row r="15" spans="1:12" x14ac:dyDescent="0.3">
      <c r="B15" s="3" t="s">
        <v>46</v>
      </c>
      <c r="C15" s="5">
        <f>SUM(C14:C14)</f>
        <v>10293526</v>
      </c>
      <c r="D15" s="5">
        <f t="shared" si="0"/>
        <v>3028.1489021204488</v>
      </c>
      <c r="E15" s="5">
        <f>SUM(E14:E14)</f>
        <v>9124278</v>
      </c>
      <c r="F15" s="5">
        <f t="shared" si="1"/>
        <v>2678.7264400211379</v>
      </c>
      <c r="G15" s="15">
        <f t="shared" si="2"/>
        <v>-349.42246209931091</v>
      </c>
      <c r="H15" s="14">
        <f t="shared" si="3"/>
        <v>-0.11539143991718151</v>
      </c>
    </row>
    <row r="16" spans="1:12" x14ac:dyDescent="0.3">
      <c r="B16" s="70"/>
      <c r="C16" s="5"/>
      <c r="D16" s="5"/>
      <c r="E16" s="5"/>
      <c r="F16" s="5"/>
      <c r="G16" s="15"/>
      <c r="H16" s="14"/>
    </row>
    <row r="17" spans="1:8" x14ac:dyDescent="0.3">
      <c r="B17" s="1" t="s">
        <v>56</v>
      </c>
      <c r="C17" s="4"/>
      <c r="D17" s="4">
        <f t="shared" si="0"/>
        <v>0</v>
      </c>
      <c r="E17" s="4"/>
      <c r="F17" s="4">
        <f t="shared" si="1"/>
        <v>0</v>
      </c>
      <c r="G17" s="11">
        <f t="shared" si="2"/>
        <v>0</v>
      </c>
      <c r="H17" s="8" t="e">
        <f t="shared" si="3"/>
        <v>#DIV/0!</v>
      </c>
    </row>
    <row r="18" spans="1:8" x14ac:dyDescent="0.3">
      <c r="B18" s="2" t="s">
        <v>208</v>
      </c>
      <c r="C18" s="4">
        <v>243417</v>
      </c>
      <c r="D18" s="4">
        <f t="shared" si="0"/>
        <v>71.608399425760751</v>
      </c>
      <c r="E18" s="4">
        <v>0</v>
      </c>
      <c r="F18" s="4">
        <f t="shared" si="1"/>
        <v>0</v>
      </c>
      <c r="G18" s="11">
        <f t="shared" si="2"/>
        <v>-71.608399425760751</v>
      </c>
      <c r="H18" s="8">
        <f t="shared" si="3"/>
        <v>-1</v>
      </c>
    </row>
    <row r="19" spans="1:8" x14ac:dyDescent="0.3">
      <c r="B19" s="2" t="s">
        <v>112</v>
      </c>
      <c r="C19" s="4">
        <v>3157712</v>
      </c>
      <c r="D19" s="4">
        <f t="shared" si="0"/>
        <v>928.93553929067332</v>
      </c>
      <c r="E19" s="4">
        <v>2520677</v>
      </c>
      <c r="F19" s="4">
        <f t="shared" si="1"/>
        <v>740.0261288239094</v>
      </c>
      <c r="G19" s="11">
        <f t="shared" si="2"/>
        <v>-188.90941046676392</v>
      </c>
      <c r="H19" s="8">
        <f t="shared" si="3"/>
        <v>-0.20336116175618968</v>
      </c>
    </row>
    <row r="20" spans="1:8" x14ac:dyDescent="0.3">
      <c r="B20" s="2" t="s">
        <v>209</v>
      </c>
      <c r="C20" s="4">
        <v>61796</v>
      </c>
      <c r="D20" s="4">
        <f t="shared" si="0"/>
        <v>18.179143818691017</v>
      </c>
      <c r="E20" s="4">
        <v>65030</v>
      </c>
      <c r="F20" s="4">
        <f t="shared" si="1"/>
        <v>19.091656391286477</v>
      </c>
      <c r="G20" s="11">
        <f t="shared" si="2"/>
        <v>0.91251257259546037</v>
      </c>
      <c r="H20" s="8">
        <f t="shared" si="3"/>
        <v>5.0195574758435765E-2</v>
      </c>
    </row>
    <row r="21" spans="1:8" x14ac:dyDescent="0.3">
      <c r="B21" s="2" t="s">
        <v>210</v>
      </c>
      <c r="C21" s="4">
        <v>192000</v>
      </c>
      <c r="D21" s="4">
        <f t="shared" si="0"/>
        <v>56.482549245722623</v>
      </c>
      <c r="E21" s="4">
        <v>0</v>
      </c>
      <c r="F21" s="4">
        <f t="shared" si="1"/>
        <v>0</v>
      </c>
      <c r="G21" s="11">
        <f t="shared" si="2"/>
        <v>-56.482549245722623</v>
      </c>
      <c r="H21" s="8">
        <f t="shared" si="3"/>
        <v>-1</v>
      </c>
    </row>
    <row r="22" spans="1:8" x14ac:dyDescent="0.3">
      <c r="B22" s="2" t="s">
        <v>211</v>
      </c>
      <c r="C22" s="4">
        <v>432425</v>
      </c>
      <c r="D22" s="4">
        <f t="shared" si="0"/>
        <v>127.21076227907085</v>
      </c>
      <c r="E22" s="4">
        <v>0</v>
      </c>
      <c r="F22" s="4">
        <f t="shared" si="1"/>
        <v>0</v>
      </c>
      <c r="G22" s="11">
        <f t="shared" si="2"/>
        <v>-127.21076227907085</v>
      </c>
      <c r="H22" s="8">
        <f t="shared" si="3"/>
        <v>-1</v>
      </c>
    </row>
    <row r="23" spans="1:8" x14ac:dyDescent="0.3">
      <c r="B23" s="2" t="s">
        <v>113</v>
      </c>
      <c r="C23" s="4">
        <v>3060265</v>
      </c>
      <c r="D23" s="4">
        <f t="shared" si="0"/>
        <v>900.26858628886112</v>
      </c>
      <c r="E23" s="4">
        <v>2722931</v>
      </c>
      <c r="F23" s="4">
        <f t="shared" si="1"/>
        <v>799.40432153132531</v>
      </c>
      <c r="G23" s="11">
        <f t="shared" si="2"/>
        <v>-100.86426475753581</v>
      </c>
      <c r="H23" s="8">
        <f t="shared" si="3"/>
        <v>-0.1120379698833259</v>
      </c>
    </row>
    <row r="24" spans="1:8" x14ac:dyDescent="0.3">
      <c r="B24" s="1" t="s">
        <v>55</v>
      </c>
      <c r="C24" s="5">
        <f>SUM(C18:C23)</f>
        <v>7147615</v>
      </c>
      <c r="D24" s="5">
        <f t="shared" si="0"/>
        <v>2102.6849803487794</v>
      </c>
      <c r="E24" s="5">
        <f>SUM(E18:E23)</f>
        <v>5308638</v>
      </c>
      <c r="F24" s="5">
        <f t="shared" si="1"/>
        <v>1558.5221067465211</v>
      </c>
      <c r="G24" s="15">
        <f t="shared" si="2"/>
        <v>-544.16287360225829</v>
      </c>
      <c r="H24" s="14">
        <f t="shared" si="3"/>
        <v>-0.25879429333822329</v>
      </c>
    </row>
    <row r="25" spans="1:8" x14ac:dyDescent="0.3">
      <c r="C25" s="4"/>
      <c r="D25" s="4"/>
      <c r="E25" s="4"/>
      <c r="F25" s="4"/>
      <c r="G25" s="11"/>
      <c r="H25" s="8"/>
    </row>
    <row r="26" spans="1:8" x14ac:dyDescent="0.3">
      <c r="B26" s="6" t="s">
        <v>57</v>
      </c>
      <c r="C26" s="5">
        <v>39735645</v>
      </c>
      <c r="D26" s="5">
        <f t="shared" si="0"/>
        <v>11689.429820432562</v>
      </c>
      <c r="E26" s="5">
        <v>36927968</v>
      </c>
      <c r="F26" s="5">
        <f t="shared" si="1"/>
        <v>10841.397451705714</v>
      </c>
      <c r="G26" s="15">
        <f t="shared" si="2"/>
        <v>-848.03236872684829</v>
      </c>
      <c r="H26" s="14">
        <f t="shared" si="3"/>
        <v>-7.2546940420013334E-2</v>
      </c>
    </row>
    <row r="27" spans="1:8" x14ac:dyDescent="0.3">
      <c r="D27" s="4"/>
      <c r="F27" s="4"/>
      <c r="G27" s="11"/>
      <c r="H27" s="8"/>
    </row>
    <row r="28" spans="1:8" x14ac:dyDescent="0.3">
      <c r="A28" s="91" t="s">
        <v>271</v>
      </c>
      <c r="B28" s="91"/>
      <c r="C28" s="91"/>
      <c r="D28" s="91"/>
      <c r="E28" s="91"/>
      <c r="F28" s="91"/>
      <c r="G28" s="91"/>
      <c r="H28" s="91"/>
    </row>
    <row r="29" spans="1:8" x14ac:dyDescent="0.3">
      <c r="A29">
        <v>3115</v>
      </c>
      <c r="B29" t="s">
        <v>461</v>
      </c>
      <c r="C29" s="4">
        <v>1768208</v>
      </c>
      <c r="D29" s="4">
        <f t="shared" si="0"/>
        <v>520.17133039937869</v>
      </c>
      <c r="E29" s="4">
        <v>1768208</v>
      </c>
      <c r="F29" s="4">
        <f t="shared" si="1"/>
        <v>519.11455580999359</v>
      </c>
      <c r="G29" s="11">
        <f t="shared" si="2"/>
        <v>-1.0567745893850997</v>
      </c>
      <c r="H29" s="8">
        <f t="shared" si="3"/>
        <v>-2.0315894545240051E-3</v>
      </c>
    </row>
    <row r="30" spans="1:8" x14ac:dyDescent="0.3">
      <c r="A30">
        <v>3200</v>
      </c>
      <c r="B30" t="s">
        <v>232</v>
      </c>
      <c r="C30" s="4">
        <v>5500</v>
      </c>
      <c r="D30" s="4">
        <f t="shared" si="0"/>
        <v>1.6179896919347625</v>
      </c>
      <c r="E30" s="4">
        <v>5200</v>
      </c>
      <c r="F30" s="4">
        <f t="shared" si="1"/>
        <v>1.5266279138042393</v>
      </c>
      <c r="G30" s="11">
        <f t="shared" ref="G30" si="4">F30-D30</f>
        <v>-9.1361778130523152E-2</v>
      </c>
      <c r="H30" s="8">
        <f t="shared" ref="H30" si="5">G30/D30</f>
        <v>-5.6466230029731779E-2</v>
      </c>
    </row>
    <row r="31" spans="1:8" x14ac:dyDescent="0.3">
      <c r="A31" s="1">
        <v>3000</v>
      </c>
      <c r="B31" s="1" t="s">
        <v>46</v>
      </c>
      <c r="C31" s="5">
        <f>SUM(C29:C30)</f>
        <v>1773708</v>
      </c>
      <c r="D31" s="5">
        <f t="shared" si="0"/>
        <v>521.78932009131347</v>
      </c>
      <c r="E31" s="15">
        <f>SUM(E29:E30)</f>
        <v>1773408</v>
      </c>
      <c r="F31" s="5">
        <f t="shared" si="1"/>
        <v>520.64118372379778</v>
      </c>
      <c r="G31" s="15">
        <f t="shared" si="2"/>
        <v>-1.1481363675156899</v>
      </c>
      <c r="H31" s="14">
        <f t="shared" si="3"/>
        <v>-2.2003830345066573E-3</v>
      </c>
    </row>
    <row r="32" spans="1:8" x14ac:dyDescent="0.3">
      <c r="A32">
        <v>4203</v>
      </c>
      <c r="B32" t="s">
        <v>462</v>
      </c>
      <c r="C32" s="4">
        <v>68000</v>
      </c>
      <c r="D32" s="4">
        <f t="shared" si="0"/>
        <v>20.004236191193428</v>
      </c>
      <c r="E32" s="4">
        <v>75000</v>
      </c>
      <c r="F32" s="4">
        <f t="shared" si="1"/>
        <v>22.01867183371499</v>
      </c>
      <c r="G32" s="11">
        <f t="shared" si="2"/>
        <v>2.0144356425215619</v>
      </c>
      <c r="H32" s="8">
        <f t="shared" si="3"/>
        <v>0.10070045280751022</v>
      </c>
    </row>
    <row r="33" spans="1:8" x14ac:dyDescent="0.3">
      <c r="A33" s="1">
        <v>4000</v>
      </c>
      <c r="B33" s="1" t="s">
        <v>49</v>
      </c>
      <c r="C33" s="15">
        <f>C32</f>
        <v>68000</v>
      </c>
      <c r="D33" s="5">
        <f t="shared" si="0"/>
        <v>20.004236191193428</v>
      </c>
      <c r="E33" s="15">
        <f>E32</f>
        <v>75000</v>
      </c>
      <c r="F33" s="5">
        <f t="shared" si="1"/>
        <v>22.01867183371499</v>
      </c>
      <c r="G33" s="15">
        <f t="shared" si="2"/>
        <v>2.0144356425215619</v>
      </c>
      <c r="H33" s="14">
        <f t="shared" si="3"/>
        <v>0.10070045280751022</v>
      </c>
    </row>
    <row r="34" spans="1:8" x14ac:dyDescent="0.3">
      <c r="A34">
        <v>5200</v>
      </c>
      <c r="B34" t="s">
        <v>331</v>
      </c>
      <c r="C34" s="4">
        <v>2170704</v>
      </c>
      <c r="D34" s="4">
        <f t="shared" si="0"/>
        <v>638.57758113482851</v>
      </c>
      <c r="E34" s="4">
        <v>2296095</v>
      </c>
      <c r="F34" s="4">
        <f t="shared" si="1"/>
        <v>674.09283072045093</v>
      </c>
      <c r="G34" s="11">
        <f t="shared" si="2"/>
        <v>35.515249585622428</v>
      </c>
      <c r="H34" s="8">
        <f t="shared" si="3"/>
        <v>5.561618609051009E-2</v>
      </c>
    </row>
    <row r="35" spans="1:8" x14ac:dyDescent="0.3">
      <c r="B35" s="1" t="s">
        <v>57</v>
      </c>
      <c r="C35" s="15">
        <v>4012412</v>
      </c>
      <c r="D35" s="5">
        <f t="shared" si="0"/>
        <v>1180.3711374173354</v>
      </c>
      <c r="E35" s="15">
        <v>4144503</v>
      </c>
      <c r="F35" s="5">
        <f t="shared" si="1"/>
        <v>1216.7526862779637</v>
      </c>
      <c r="G35" s="15">
        <f t="shared" si="2"/>
        <v>36.3815488606283</v>
      </c>
      <c r="H35" s="14">
        <f t="shared" si="3"/>
        <v>3.0822126793299535E-2</v>
      </c>
    </row>
    <row r="36" spans="1:8" x14ac:dyDescent="0.3">
      <c r="D36" s="4"/>
      <c r="F36" s="4"/>
      <c r="G36" s="11"/>
      <c r="H36" s="8"/>
    </row>
    <row r="37" spans="1:8" x14ac:dyDescent="0.3">
      <c r="A37" s="91" t="s">
        <v>438</v>
      </c>
      <c r="B37" s="91"/>
      <c r="C37" s="91"/>
      <c r="D37" s="91"/>
      <c r="E37" s="91"/>
      <c r="F37" s="91"/>
      <c r="G37" s="91"/>
      <c r="H37" s="91"/>
    </row>
    <row r="38" spans="1:8" x14ac:dyDescent="0.3">
      <c r="A38">
        <v>420</v>
      </c>
      <c r="B38" t="s">
        <v>463</v>
      </c>
      <c r="C38" s="4">
        <v>549784</v>
      </c>
      <c r="D38" s="4">
        <f t="shared" si="0"/>
        <v>161.73542632557482</v>
      </c>
      <c r="E38" s="4">
        <v>678127</v>
      </c>
      <c r="F38" s="4">
        <f t="shared" si="1"/>
        <v>199.08607832775527</v>
      </c>
      <c r="G38" s="11">
        <f t="shared" si="2"/>
        <v>37.350652002180453</v>
      </c>
      <c r="H38" s="8">
        <f t="shared" si="3"/>
        <v>0.23093673940669787</v>
      </c>
    </row>
    <row r="39" spans="1:8" x14ac:dyDescent="0.3">
      <c r="A39">
        <v>435</v>
      </c>
      <c r="B39" t="s">
        <v>464</v>
      </c>
      <c r="C39" s="4">
        <v>20901</v>
      </c>
      <c r="D39" s="4">
        <f t="shared" si="0"/>
        <v>6.1486550092960854</v>
      </c>
      <c r="E39" s="4">
        <v>19781</v>
      </c>
      <c r="F39" s="4">
        <f t="shared" si="1"/>
        <v>5.8073513005695503</v>
      </c>
      <c r="G39" s="11">
        <f t="shared" si="2"/>
        <v>-0.34130370872653515</v>
      </c>
      <c r="H39" s="8">
        <f t="shared" si="3"/>
        <v>-5.55086776230772E-2</v>
      </c>
    </row>
    <row r="40" spans="1:8" x14ac:dyDescent="0.3">
      <c r="A40">
        <v>610</v>
      </c>
      <c r="B40" t="s">
        <v>465</v>
      </c>
      <c r="C40" s="4">
        <v>86377</v>
      </c>
      <c r="D40" s="4">
        <f t="shared" si="0"/>
        <v>25.410381021863451</v>
      </c>
      <c r="E40" s="4">
        <v>88391</v>
      </c>
      <c r="F40" s="4">
        <f t="shared" si="1"/>
        <v>25.950032294052026</v>
      </c>
      <c r="G40" s="11">
        <f t="shared" si="2"/>
        <v>0.53965127218857489</v>
      </c>
      <c r="H40" s="8">
        <f t="shared" si="3"/>
        <v>2.123743330429604E-2</v>
      </c>
    </row>
    <row r="41" spans="1:8" x14ac:dyDescent="0.3">
      <c r="A41">
        <v>624</v>
      </c>
      <c r="B41" t="s">
        <v>466</v>
      </c>
      <c r="C41" s="4">
        <v>517058</v>
      </c>
      <c r="D41" s="4">
        <f t="shared" si="0"/>
        <v>152.108093478619</v>
      </c>
      <c r="E41" s="4">
        <v>304297</v>
      </c>
      <c r="F41" s="4">
        <f t="shared" si="1"/>
        <v>89.336210439786271</v>
      </c>
      <c r="G41" s="11">
        <f t="shared" si="2"/>
        <v>-62.771883038832726</v>
      </c>
      <c r="H41" s="8">
        <f t="shared" si="3"/>
        <v>-0.41267944133200396</v>
      </c>
    </row>
    <row r="42" spans="1:8" x14ac:dyDescent="0.3">
      <c r="A42">
        <v>628</v>
      </c>
      <c r="B42" t="s">
        <v>467</v>
      </c>
      <c r="C42" s="4">
        <v>11509</v>
      </c>
      <c r="D42" s="4">
        <f t="shared" si="0"/>
        <v>3.3857169753594878</v>
      </c>
      <c r="E42" s="4">
        <v>13009</v>
      </c>
      <c r="F42" s="4">
        <f t="shared" si="1"/>
        <v>3.8192120251306445</v>
      </c>
      <c r="G42" s="11">
        <f t="shared" si="2"/>
        <v>0.43349504977115672</v>
      </c>
      <c r="H42" s="8">
        <f t="shared" si="3"/>
        <v>0.128036410877235</v>
      </c>
    </row>
    <row r="43" spans="1:8" x14ac:dyDescent="0.3">
      <c r="A43">
        <v>629</v>
      </c>
      <c r="B43" t="s">
        <v>468</v>
      </c>
      <c r="C43" s="4">
        <v>36682</v>
      </c>
      <c r="D43" s="4">
        <f t="shared" si="0"/>
        <v>10.791108705372903</v>
      </c>
      <c r="E43" s="4">
        <v>40980</v>
      </c>
      <c r="F43" s="4">
        <f t="shared" si="1"/>
        <v>12.03100228994187</v>
      </c>
      <c r="G43" s="11">
        <f t="shared" si="2"/>
        <v>1.2398935845689678</v>
      </c>
      <c r="H43" s="8">
        <f t="shared" si="3"/>
        <v>0.11489955466314816</v>
      </c>
    </row>
    <row r="44" spans="1:8" x14ac:dyDescent="0.3">
      <c r="A44">
        <v>631</v>
      </c>
      <c r="B44" t="s">
        <v>469</v>
      </c>
      <c r="C44" s="4">
        <v>33925</v>
      </c>
      <c r="D44" s="4">
        <f t="shared" si="0"/>
        <v>9.9800545997976045</v>
      </c>
      <c r="E44" s="4">
        <v>35727</v>
      </c>
      <c r="F44" s="4">
        <f t="shared" si="1"/>
        <v>10.488814514708473</v>
      </c>
      <c r="G44" s="11">
        <f t="shared" si="2"/>
        <v>0.50875991491086836</v>
      </c>
      <c r="H44" s="8">
        <f t="shared" si="3"/>
        <v>5.0977668491030699E-2</v>
      </c>
    </row>
    <row r="45" spans="1:8" x14ac:dyDescent="0.3">
      <c r="A45">
        <v>633</v>
      </c>
      <c r="B45" t="s">
        <v>470</v>
      </c>
      <c r="C45" s="4">
        <v>415343</v>
      </c>
      <c r="D45" s="4">
        <f t="shared" si="0"/>
        <v>122.18558047586546</v>
      </c>
      <c r="E45" s="4">
        <v>357780</v>
      </c>
      <c r="F45" s="4">
        <f t="shared" si="1"/>
        <v>105.03787211555399</v>
      </c>
      <c r="G45" s="11">
        <f t="shared" si="2"/>
        <v>-17.147708360311469</v>
      </c>
      <c r="H45" s="8">
        <f t="shared" si="3"/>
        <v>-0.14034150587596175</v>
      </c>
    </row>
    <row r="46" spans="1:8" x14ac:dyDescent="0.3">
      <c r="A46">
        <v>639</v>
      </c>
      <c r="B46" t="s">
        <v>471</v>
      </c>
      <c r="C46" s="4">
        <v>675616</v>
      </c>
      <c r="D46" s="4">
        <f t="shared" si="0"/>
        <v>198.75267703749029</v>
      </c>
      <c r="E46" s="4">
        <v>661979</v>
      </c>
      <c r="F46" s="4">
        <f t="shared" si="1"/>
        <v>194.34531149081087</v>
      </c>
      <c r="G46" s="11">
        <f t="shared" si="2"/>
        <v>-4.407365546679415</v>
      </c>
      <c r="H46" s="8">
        <f t="shared" si="3"/>
        <v>-2.2175125449243951E-2</v>
      </c>
    </row>
    <row r="47" spans="1:8" x14ac:dyDescent="0.3">
      <c r="A47">
        <v>641</v>
      </c>
      <c r="B47" t="s">
        <v>472</v>
      </c>
      <c r="C47" s="4">
        <v>69562</v>
      </c>
      <c r="D47" s="4">
        <f t="shared" si="0"/>
        <v>20.463745263702901</v>
      </c>
      <c r="E47" s="4">
        <v>51817</v>
      </c>
      <c r="F47" s="4">
        <f t="shared" si="1"/>
        <v>15.21255357876813</v>
      </c>
      <c r="G47" s="11">
        <f t="shared" si="2"/>
        <v>-5.2511916849347706</v>
      </c>
      <c r="H47" s="8">
        <f t="shared" si="3"/>
        <v>-0.25660951195717585</v>
      </c>
    </row>
    <row r="48" spans="1:8" x14ac:dyDescent="0.3">
      <c r="A48">
        <v>658</v>
      </c>
      <c r="B48" t="s">
        <v>473</v>
      </c>
      <c r="C48" s="4">
        <v>49628</v>
      </c>
      <c r="D48" s="4">
        <f t="shared" si="0"/>
        <v>14.599562260243344</v>
      </c>
      <c r="E48" s="4">
        <v>60416</v>
      </c>
      <c r="F48" s="4">
        <f t="shared" si="1"/>
        <v>17.737067700076331</v>
      </c>
      <c r="G48" s="11">
        <f t="shared" si="2"/>
        <v>3.1375054398329869</v>
      </c>
      <c r="H48" s="8">
        <f t="shared" si="3"/>
        <v>0.21490407615691701</v>
      </c>
    </row>
    <row r="49" spans="1:8" x14ac:dyDescent="0.3">
      <c r="A49">
        <v>665</v>
      </c>
      <c r="B49" t="s">
        <v>474</v>
      </c>
      <c r="C49" s="4">
        <v>15866</v>
      </c>
      <c r="D49" s="4">
        <f t="shared" si="0"/>
        <v>4.667458991315808</v>
      </c>
      <c r="E49" s="4">
        <v>14808</v>
      </c>
      <c r="F49" s="4">
        <f t="shared" si="1"/>
        <v>4.3473665668486881</v>
      </c>
      <c r="G49" s="11">
        <f t="shared" si="2"/>
        <v>-0.32009242446711994</v>
      </c>
      <c r="H49" s="8">
        <f t="shared" si="3"/>
        <v>-6.8579590107310698E-2</v>
      </c>
    </row>
    <row r="50" spans="1:8" x14ac:dyDescent="0.3">
      <c r="A50">
        <v>667</v>
      </c>
      <c r="B50" t="s">
        <v>475</v>
      </c>
      <c r="C50" s="4">
        <v>245000</v>
      </c>
      <c r="D50" s="4">
        <f t="shared" si="0"/>
        <v>72.074086277093969</v>
      </c>
      <c r="E50" s="4">
        <v>269958</v>
      </c>
      <c r="F50" s="4">
        <f t="shared" si="1"/>
        <v>79.254888145147092</v>
      </c>
      <c r="G50" s="11">
        <f t="shared" si="2"/>
        <v>7.1808018680531234</v>
      </c>
      <c r="H50" s="8">
        <f t="shared" si="3"/>
        <v>9.9630841526676006E-2</v>
      </c>
    </row>
    <row r="51" spans="1:8" x14ac:dyDescent="0.3">
      <c r="A51">
        <v>675</v>
      </c>
      <c r="B51" t="s">
        <v>476</v>
      </c>
      <c r="C51" s="4">
        <v>222500</v>
      </c>
      <c r="D51" s="4">
        <f t="shared" si="0"/>
        <v>65.455037537360852</v>
      </c>
      <c r="E51" s="4">
        <v>245382</v>
      </c>
      <c r="F51" s="4">
        <f t="shared" si="1"/>
        <v>72.039809758675361</v>
      </c>
      <c r="G51" s="11">
        <f t="shared" si="2"/>
        <v>6.584772221314509</v>
      </c>
      <c r="H51" s="8">
        <f t="shared" si="3"/>
        <v>0.10059993041110106</v>
      </c>
    </row>
    <row r="52" spans="1:8" x14ac:dyDescent="0.3">
      <c r="A52">
        <v>682</v>
      </c>
      <c r="B52" t="s">
        <v>477</v>
      </c>
      <c r="C52" s="4">
        <v>5422</v>
      </c>
      <c r="D52" s="4">
        <f t="shared" si="0"/>
        <v>1.5950436563036878</v>
      </c>
      <c r="E52" s="4">
        <v>7590</v>
      </c>
      <c r="F52" s="4">
        <f t="shared" si="1"/>
        <v>2.2282895895719572</v>
      </c>
      <c r="G52" s="11">
        <f t="shared" si="2"/>
        <v>0.63324593326826939</v>
      </c>
      <c r="H52" s="8">
        <f t="shared" si="3"/>
        <v>0.39700852748804183</v>
      </c>
    </row>
    <row r="53" spans="1:8" x14ac:dyDescent="0.3">
      <c r="A53">
        <v>698</v>
      </c>
      <c r="B53" t="s">
        <v>415</v>
      </c>
      <c r="C53" s="4">
        <v>398107</v>
      </c>
      <c r="D53" s="4">
        <f t="shared" si="0"/>
        <v>117.11509496128592</v>
      </c>
      <c r="F53" s="4">
        <f t="shared" si="1"/>
        <v>0</v>
      </c>
      <c r="G53" s="11">
        <f t="shared" si="2"/>
        <v>-117.11509496128592</v>
      </c>
      <c r="H53" s="8">
        <f t="shared" si="3"/>
        <v>-1</v>
      </c>
    </row>
    <row r="54" spans="1:8" x14ac:dyDescent="0.3">
      <c r="A54">
        <v>709</v>
      </c>
      <c r="B54" t="s">
        <v>478</v>
      </c>
      <c r="C54" s="4">
        <v>92547</v>
      </c>
      <c r="D54" s="4">
        <f t="shared" si="0"/>
        <v>27.225471276270266</v>
      </c>
      <c r="E54" s="4">
        <v>83360</v>
      </c>
      <c r="F54" s="4">
        <f t="shared" si="1"/>
        <v>24.473019787446422</v>
      </c>
      <c r="G54" s="11">
        <f t="shared" si="2"/>
        <v>-2.7524514888238443</v>
      </c>
      <c r="H54" s="8">
        <f t="shared" si="3"/>
        <v>-0.10109839645725002</v>
      </c>
    </row>
    <row r="55" spans="1:8" x14ac:dyDescent="0.3">
      <c r="A55">
        <v>715</v>
      </c>
      <c r="B55" t="s">
        <v>479</v>
      </c>
      <c r="C55" s="4">
        <v>322875</v>
      </c>
      <c r="D55" s="4">
        <f t="shared" si="0"/>
        <v>94.983349415170267</v>
      </c>
      <c r="E55" s="4">
        <v>302607</v>
      </c>
      <c r="F55" s="4">
        <f t="shared" si="1"/>
        <v>88.840056367799903</v>
      </c>
      <c r="G55" s="11">
        <f t="shared" si="2"/>
        <v>-6.1432930473703635</v>
      </c>
      <c r="H55" s="8">
        <f t="shared" si="3"/>
        <v>-6.4677578598730565E-2</v>
      </c>
    </row>
    <row r="56" spans="1:8" x14ac:dyDescent="0.3">
      <c r="A56">
        <v>269</v>
      </c>
      <c r="B56" t="s">
        <v>480</v>
      </c>
      <c r="C56" s="4">
        <v>112500</v>
      </c>
      <c r="D56" s="4">
        <f t="shared" si="0"/>
        <v>33.095243698665598</v>
      </c>
      <c r="E56" s="4">
        <v>73527</v>
      </c>
      <c r="F56" s="4">
        <f t="shared" si="1"/>
        <v>21.586225118900828</v>
      </c>
      <c r="G56" s="11">
        <f t="shared" si="2"/>
        <v>-11.509018579764771</v>
      </c>
      <c r="H56" s="8">
        <f t="shared" si="3"/>
        <v>-0.34775445935842481</v>
      </c>
    </row>
    <row r="57" spans="1:8" x14ac:dyDescent="0.3">
      <c r="A57">
        <v>781</v>
      </c>
      <c r="B57" t="s">
        <v>481</v>
      </c>
      <c r="C57" s="4">
        <v>111002</v>
      </c>
      <c r="D57" s="4">
        <f t="shared" si="0"/>
        <v>32.654562142571365</v>
      </c>
      <c r="E57" s="4">
        <v>76633</v>
      </c>
      <c r="F57" s="4">
        <f t="shared" si="1"/>
        <v>22.498091715107744</v>
      </c>
      <c r="G57" s="11">
        <f t="shared" si="2"/>
        <v>-10.156470427463621</v>
      </c>
      <c r="H57" s="8">
        <f t="shared" si="3"/>
        <v>-0.31102761026529741</v>
      </c>
    </row>
    <row r="58" spans="1:8" x14ac:dyDescent="0.3">
      <c r="A58">
        <v>795</v>
      </c>
      <c r="B58" t="s">
        <v>482</v>
      </c>
      <c r="C58" s="4">
        <v>282600</v>
      </c>
      <c r="D58" s="4">
        <f t="shared" si="0"/>
        <v>83.135252171047981</v>
      </c>
      <c r="E58" s="4">
        <v>264740</v>
      </c>
      <c r="F58" s="4">
        <f t="shared" si="1"/>
        <v>77.722975750102762</v>
      </c>
      <c r="G58" s="11">
        <f t="shared" si="2"/>
        <v>-5.4122764209452185</v>
      </c>
      <c r="H58" s="8">
        <f t="shared" si="3"/>
        <v>-6.5102062958919543E-2</v>
      </c>
    </row>
    <row r="59" spans="1:8" x14ac:dyDescent="0.3">
      <c r="A59">
        <v>808</v>
      </c>
      <c r="B59" t="s">
        <v>483</v>
      </c>
      <c r="C59" s="4">
        <v>4400</v>
      </c>
      <c r="D59" s="4">
        <f t="shared" si="0"/>
        <v>1.29439175354781</v>
      </c>
      <c r="E59" s="4">
        <v>3419</v>
      </c>
      <c r="F59" s="4">
        <f t="shared" si="1"/>
        <v>1.0037578533262874</v>
      </c>
      <c r="G59" s="11">
        <f t="shared" si="2"/>
        <v>-0.29063390022152258</v>
      </c>
      <c r="H59" s="8">
        <f t="shared" si="3"/>
        <v>-0.22453318280568577</v>
      </c>
    </row>
    <row r="60" spans="1:8" x14ac:dyDescent="0.3">
      <c r="A60">
        <v>811</v>
      </c>
      <c r="B60" t="s">
        <v>484</v>
      </c>
      <c r="C60" s="4">
        <v>24345</v>
      </c>
      <c r="D60" s="4">
        <f t="shared" si="0"/>
        <v>7.1618107363912351</v>
      </c>
      <c r="E60" s="4">
        <v>0</v>
      </c>
      <c r="F60" s="4">
        <f t="shared" si="1"/>
        <v>0</v>
      </c>
      <c r="G60" s="11">
        <f t="shared" si="2"/>
        <v>-7.1618107363912351</v>
      </c>
      <c r="H60" s="8">
        <f t="shared" si="3"/>
        <v>-1</v>
      </c>
    </row>
    <row r="61" spans="1:8" x14ac:dyDescent="0.3">
      <c r="A61" s="1">
        <v>4000</v>
      </c>
      <c r="B61" s="1" t="s">
        <v>485</v>
      </c>
      <c r="C61" s="15">
        <f>SUM(C38:C60)</f>
        <v>4303549</v>
      </c>
      <c r="D61" s="5">
        <f t="shared" ref="D61:D124" si="6">C61/$J$1</f>
        <v>1266.0178037702101</v>
      </c>
      <c r="E61" s="15">
        <f>SUM(E38:E60)</f>
        <v>3654328</v>
      </c>
      <c r="F61" s="5">
        <f t="shared" ref="F61:F124" si="7">E61/$J$2</f>
        <v>1072.8459867300805</v>
      </c>
      <c r="G61" s="15">
        <f t="shared" ref="G61:G79" si="8">F61-D61</f>
        <v>-193.17181704012955</v>
      </c>
      <c r="H61" s="14">
        <f t="shared" ref="H61:H79" si="9">G61/D61</f>
        <v>-0.1525822278840491</v>
      </c>
    </row>
    <row r="62" spans="1:8" x14ac:dyDescent="0.3">
      <c r="B62" s="1" t="s">
        <v>222</v>
      </c>
      <c r="C62" s="5">
        <v>4304495</v>
      </c>
      <c r="D62" s="5">
        <f t="shared" si="6"/>
        <v>1266.2960979972229</v>
      </c>
      <c r="E62" s="5">
        <v>3654328</v>
      </c>
      <c r="F62" s="5">
        <f t="shared" si="7"/>
        <v>1072.8459867300805</v>
      </c>
      <c r="G62" s="15">
        <f t="shared" ref="G62" si="10">F62-D62</f>
        <v>-193.45011126714235</v>
      </c>
      <c r="H62" s="14">
        <f t="shared" ref="H62" si="11">G62/D62</f>
        <v>-0.15276846511104594</v>
      </c>
    </row>
    <row r="63" spans="1:8" x14ac:dyDescent="0.3">
      <c r="D63" s="4"/>
      <c r="F63" s="4"/>
      <c r="G63" s="11"/>
      <c r="H63" s="8"/>
    </row>
    <row r="64" spans="1:8" x14ac:dyDescent="0.3">
      <c r="A64" s="91" t="s">
        <v>349</v>
      </c>
      <c r="B64" s="91"/>
      <c r="C64" s="91"/>
      <c r="D64" s="91"/>
      <c r="E64" s="91"/>
      <c r="F64" s="91"/>
      <c r="G64" s="91"/>
      <c r="H64" s="91"/>
    </row>
    <row r="65" spans="1:8" x14ac:dyDescent="0.3">
      <c r="A65">
        <v>280</v>
      </c>
      <c r="B65" t="s">
        <v>488</v>
      </c>
      <c r="C65" s="4">
        <v>182400</v>
      </c>
      <c r="D65" s="4">
        <f t="shared" si="6"/>
        <v>53.658421783436488</v>
      </c>
      <c r="E65" s="4">
        <v>149918</v>
      </c>
      <c r="F65" s="4">
        <f t="shared" si="7"/>
        <v>44.013269919558454</v>
      </c>
      <c r="G65" s="11">
        <f t="shared" si="8"/>
        <v>-9.6451518638780342</v>
      </c>
      <c r="H65" s="8">
        <f t="shared" si="9"/>
        <v>-0.17975094203861472</v>
      </c>
    </row>
    <row r="66" spans="1:8" x14ac:dyDescent="0.3">
      <c r="A66">
        <v>238</v>
      </c>
      <c r="B66" t="s">
        <v>223</v>
      </c>
      <c r="C66" s="4">
        <v>917042</v>
      </c>
      <c r="D66" s="4">
        <f t="shared" si="6"/>
        <v>269.77536419477065</v>
      </c>
      <c r="E66" s="4">
        <v>963722</v>
      </c>
      <c r="F66" s="4">
        <f t="shared" si="7"/>
        <v>282.93171275908639</v>
      </c>
      <c r="G66" s="11">
        <f t="shared" si="8"/>
        <v>13.156348564315749</v>
      </c>
      <c r="H66" s="8">
        <f t="shared" si="9"/>
        <v>4.8767790949277398E-2</v>
      </c>
    </row>
    <row r="67" spans="1:8" x14ac:dyDescent="0.3">
      <c r="A67">
        <v>229</v>
      </c>
      <c r="B67" t="s">
        <v>489</v>
      </c>
      <c r="C67" s="4">
        <v>29224</v>
      </c>
      <c r="D67" s="4">
        <f t="shared" si="6"/>
        <v>8.5971146831093641</v>
      </c>
      <c r="E67" s="4">
        <v>18929</v>
      </c>
      <c r="F67" s="4">
        <f t="shared" si="7"/>
        <v>5.5572191885385473</v>
      </c>
      <c r="G67" s="11">
        <f t="shared" si="8"/>
        <v>-3.0398954945708168</v>
      </c>
      <c r="H67" s="8">
        <f t="shared" si="9"/>
        <v>-0.35359485206627039</v>
      </c>
    </row>
    <row r="68" spans="1:8" x14ac:dyDescent="0.3">
      <c r="A68">
        <v>231</v>
      </c>
      <c r="B68" t="s">
        <v>155</v>
      </c>
      <c r="C68" s="4">
        <v>121856</v>
      </c>
      <c r="D68" s="4">
        <f t="shared" si="6"/>
        <v>35.847591254618621</v>
      </c>
      <c r="E68" s="4">
        <v>123880</v>
      </c>
      <c r="F68" s="4">
        <f t="shared" si="7"/>
        <v>36.368974223474844</v>
      </c>
      <c r="G68" s="11">
        <f t="shared" si="8"/>
        <v>0.52138296885622282</v>
      </c>
      <c r="H68" s="8">
        <f t="shared" si="9"/>
        <v>1.4544435221684459E-2</v>
      </c>
    </row>
    <row r="69" spans="1:8" x14ac:dyDescent="0.3">
      <c r="A69">
        <v>207</v>
      </c>
      <c r="B69" t="s">
        <v>490</v>
      </c>
      <c r="C69" s="4">
        <v>241871</v>
      </c>
      <c r="D69" s="4">
        <f t="shared" si="6"/>
        <v>71.153597232355082</v>
      </c>
      <c r="E69" s="4">
        <v>252175</v>
      </c>
      <c r="F69" s="4">
        <f t="shared" si="7"/>
        <v>74.034114262227703</v>
      </c>
      <c r="G69" s="11">
        <f t="shared" si="8"/>
        <v>2.880517029872621</v>
      </c>
      <c r="H69" s="8">
        <f t="shared" si="9"/>
        <v>4.0483083665695363E-2</v>
      </c>
    </row>
    <row r="70" spans="1:8" x14ac:dyDescent="0.3">
      <c r="A70">
        <v>208</v>
      </c>
      <c r="B70" t="s">
        <v>491</v>
      </c>
      <c r="C70" s="4">
        <v>50000</v>
      </c>
      <c r="D70" s="4">
        <f t="shared" si="6"/>
        <v>14.708997199406932</v>
      </c>
      <c r="E70" s="4">
        <v>50000</v>
      </c>
      <c r="F70" s="4">
        <f t="shared" si="7"/>
        <v>14.679114555809994</v>
      </c>
      <c r="G70" s="11">
        <f t="shared" si="8"/>
        <v>-2.9882643596938152E-2</v>
      </c>
      <c r="H70" s="8">
        <f t="shared" si="9"/>
        <v>-2.0315894545239986E-3</v>
      </c>
    </row>
    <row r="71" spans="1:8" x14ac:dyDescent="0.3">
      <c r="A71">
        <v>209</v>
      </c>
      <c r="B71" t="s">
        <v>492</v>
      </c>
      <c r="C71" s="4">
        <v>7123</v>
      </c>
      <c r="D71" s="4">
        <f t="shared" si="6"/>
        <v>2.0954437410275117</v>
      </c>
      <c r="E71" s="4">
        <v>4405</v>
      </c>
      <c r="F71" s="4">
        <f t="shared" si="7"/>
        <v>1.2932299923668604</v>
      </c>
      <c r="G71" s="11">
        <f t="shared" si="8"/>
        <v>-0.80221374866065132</v>
      </c>
      <c r="H71" s="8">
        <f t="shared" si="9"/>
        <v>-0.38283716854516059</v>
      </c>
    </row>
    <row r="72" spans="1:8" x14ac:dyDescent="0.3">
      <c r="A72">
        <v>219</v>
      </c>
      <c r="B72" t="s">
        <v>493</v>
      </c>
      <c r="C72" s="4">
        <v>308705</v>
      </c>
      <c r="D72" s="4">
        <f t="shared" si="6"/>
        <v>90.814819608858343</v>
      </c>
      <c r="E72" s="4">
        <v>328592</v>
      </c>
      <c r="F72" s="4">
        <f t="shared" si="7"/>
        <v>96.468792202454352</v>
      </c>
      <c r="G72" s="11">
        <f t="shared" si="8"/>
        <v>5.6539725935960092</v>
      </c>
      <c r="H72" s="8">
        <f t="shared" si="9"/>
        <v>6.2258259367224511E-2</v>
      </c>
    </row>
    <row r="73" spans="1:8" x14ac:dyDescent="0.3">
      <c r="A73">
        <v>226</v>
      </c>
      <c r="B73" t="s">
        <v>494</v>
      </c>
      <c r="C73" s="4">
        <v>110000</v>
      </c>
      <c r="D73" s="4">
        <f t="shared" si="6"/>
        <v>32.359793838695253</v>
      </c>
      <c r="E73" s="4">
        <v>81978</v>
      </c>
      <c r="F73" s="4">
        <f t="shared" si="7"/>
        <v>24.067289061123834</v>
      </c>
      <c r="G73" s="11">
        <f t="shared" si="8"/>
        <v>-8.2925047775714198</v>
      </c>
      <c r="H73" s="8">
        <f t="shared" si="9"/>
        <v>-0.25625950582093615</v>
      </c>
    </row>
    <row r="74" spans="1:8" x14ac:dyDescent="0.3">
      <c r="A74">
        <v>243</v>
      </c>
      <c r="B74" t="s">
        <v>495</v>
      </c>
      <c r="C74" s="4">
        <v>128800</v>
      </c>
      <c r="D74" s="4">
        <f t="shared" si="6"/>
        <v>37.89037678567226</v>
      </c>
      <c r="E74" s="4">
        <v>241323</v>
      </c>
      <c r="F74" s="4">
        <f t="shared" si="7"/>
        <v>70.8481592390347</v>
      </c>
      <c r="G74" s="11">
        <f t="shared" si="8"/>
        <v>32.957782453362441</v>
      </c>
      <c r="H74" s="8">
        <f t="shared" si="9"/>
        <v>0.86981933802846179</v>
      </c>
    </row>
    <row r="75" spans="1:8" x14ac:dyDescent="0.3">
      <c r="A75">
        <v>248</v>
      </c>
      <c r="B75" t="s">
        <v>496</v>
      </c>
      <c r="C75" s="4">
        <v>143622</v>
      </c>
      <c r="D75" s="4">
        <f t="shared" si="6"/>
        <v>42.25071191546445</v>
      </c>
      <c r="E75" s="4">
        <v>91912</v>
      </c>
      <c r="F75" s="4">
        <f t="shared" si="7"/>
        <v>26.983735541072164</v>
      </c>
      <c r="G75" s="11">
        <f t="shared" si="8"/>
        <v>-15.266976374392286</v>
      </c>
      <c r="H75" s="8">
        <f t="shared" si="9"/>
        <v>-0.3613424645941723</v>
      </c>
    </row>
    <row r="76" spans="1:8" x14ac:dyDescent="0.3">
      <c r="A76">
        <v>252</v>
      </c>
      <c r="B76" t="s">
        <v>497</v>
      </c>
      <c r="C76" s="4">
        <v>31229</v>
      </c>
      <c r="D76" s="4">
        <f t="shared" si="6"/>
        <v>9.1869454708055827</v>
      </c>
      <c r="E76" s="4">
        <v>0</v>
      </c>
      <c r="F76" s="4">
        <f t="shared" si="7"/>
        <v>0</v>
      </c>
      <c r="G76" s="11">
        <f t="shared" si="8"/>
        <v>-9.1869454708055827</v>
      </c>
      <c r="H76" s="8">
        <f t="shared" si="9"/>
        <v>-1</v>
      </c>
    </row>
    <row r="77" spans="1:8" x14ac:dyDescent="0.3">
      <c r="A77">
        <v>275</v>
      </c>
      <c r="B77" t="s">
        <v>498</v>
      </c>
      <c r="C77" s="4">
        <v>111218</v>
      </c>
      <c r="D77" s="4">
        <f t="shared" si="6"/>
        <v>32.718105010472804</v>
      </c>
      <c r="E77" s="4">
        <v>140793</v>
      </c>
      <c r="F77" s="4">
        <f t="shared" si="7"/>
        <v>41.334331513123132</v>
      </c>
      <c r="G77" s="11">
        <f t="shared" si="8"/>
        <v>8.6162265026503277</v>
      </c>
      <c r="H77" s="8">
        <f t="shared" si="9"/>
        <v>0.26334735767527923</v>
      </c>
    </row>
    <row r="78" spans="1:8" x14ac:dyDescent="0.3">
      <c r="A78">
        <v>282</v>
      </c>
      <c r="B78" t="s">
        <v>499</v>
      </c>
      <c r="C78" s="4">
        <v>527514</v>
      </c>
      <c r="D78" s="4">
        <f t="shared" si="6"/>
        <v>155.18403897295897</v>
      </c>
      <c r="E78" s="4">
        <v>466953</v>
      </c>
      <c r="F78" s="4">
        <f t="shared" si="7"/>
        <v>137.08913158358288</v>
      </c>
      <c r="G78" s="11">
        <f t="shared" si="8"/>
        <v>-18.09490738937609</v>
      </c>
      <c r="H78" s="8">
        <f t="shared" si="9"/>
        <v>-0.11660288976322591</v>
      </c>
    </row>
    <row r="79" spans="1:8" x14ac:dyDescent="0.3">
      <c r="A79">
        <v>289</v>
      </c>
      <c r="B79" t="s">
        <v>500</v>
      </c>
      <c r="C79" s="4">
        <v>265435</v>
      </c>
      <c r="D79" s="4">
        <f t="shared" si="6"/>
        <v>78.085653432491583</v>
      </c>
      <c r="E79" s="4">
        <v>254656</v>
      </c>
      <c r="F79" s="4">
        <f t="shared" si="7"/>
        <v>74.762491926487002</v>
      </c>
      <c r="G79" s="11">
        <f t="shared" si="8"/>
        <v>-3.3231615060045812</v>
      </c>
      <c r="H79" s="8">
        <f t="shared" si="9"/>
        <v>-4.2557900970600158E-2</v>
      </c>
    </row>
    <row r="80" spans="1:8" x14ac:dyDescent="0.3">
      <c r="A80">
        <v>300</v>
      </c>
      <c r="B80" t="s">
        <v>501</v>
      </c>
      <c r="C80" s="4">
        <v>78431</v>
      </c>
      <c r="D80" s="4">
        <f t="shared" si="6"/>
        <v>23.072827186933701</v>
      </c>
      <c r="E80" s="4">
        <v>77582</v>
      </c>
      <c r="F80" s="4">
        <f t="shared" si="7"/>
        <v>22.776701309377021</v>
      </c>
      <c r="G80" s="11">
        <f t="shared" ref="G80:G122" si="12">F80-D80</f>
        <v>-0.29612587755667974</v>
      </c>
      <c r="H80" s="8">
        <f t="shared" ref="H80:H122" si="13">G80/D80</f>
        <v>-1.2834399319922868E-2</v>
      </c>
    </row>
    <row r="81" spans="1:8" x14ac:dyDescent="0.3">
      <c r="A81">
        <v>308</v>
      </c>
      <c r="B81" t="s">
        <v>406</v>
      </c>
      <c r="C81" s="4">
        <v>77493</v>
      </c>
      <c r="D81" s="4">
        <f t="shared" si="6"/>
        <v>22.796886399472829</v>
      </c>
      <c r="E81" s="4">
        <v>62535</v>
      </c>
      <c r="F81" s="4">
        <f t="shared" si="7"/>
        <v>18.359168574951561</v>
      </c>
      <c r="G81" s="11">
        <f t="shared" si="12"/>
        <v>-4.4377178245212683</v>
      </c>
      <c r="H81" s="8">
        <f t="shared" si="13"/>
        <v>-0.19466333019161289</v>
      </c>
    </row>
    <row r="82" spans="1:8" x14ac:dyDescent="0.3">
      <c r="A82">
        <v>325</v>
      </c>
      <c r="B82" t="s">
        <v>502</v>
      </c>
      <c r="C82" s="4">
        <v>25907</v>
      </c>
      <c r="D82" s="4">
        <f t="shared" si="6"/>
        <v>7.6213198089007079</v>
      </c>
      <c r="E82" s="4">
        <v>22454</v>
      </c>
      <c r="F82" s="4">
        <f t="shared" si="7"/>
        <v>6.5920967647231521</v>
      </c>
      <c r="G82" s="11">
        <f t="shared" si="12"/>
        <v>-1.0292230441775558</v>
      </c>
      <c r="H82" s="8">
        <f t="shared" si="13"/>
        <v>-0.13504525068946163</v>
      </c>
    </row>
    <row r="83" spans="1:8" x14ac:dyDescent="0.3">
      <c r="A83">
        <v>327</v>
      </c>
      <c r="B83" t="s">
        <v>503</v>
      </c>
      <c r="C83" s="4">
        <v>0</v>
      </c>
      <c r="D83" s="4">
        <f t="shared" si="6"/>
        <v>0</v>
      </c>
      <c r="E83" s="4">
        <v>5780</v>
      </c>
      <c r="F83" s="4">
        <f t="shared" si="7"/>
        <v>1.6969056426516353</v>
      </c>
      <c r="G83" s="11">
        <f t="shared" si="12"/>
        <v>1.6969056426516353</v>
      </c>
      <c r="H83" s="8" t="e">
        <f t="shared" si="13"/>
        <v>#DIV/0!</v>
      </c>
    </row>
    <row r="84" spans="1:8" x14ac:dyDescent="0.3">
      <c r="A84">
        <v>335</v>
      </c>
      <c r="B84" t="s">
        <v>504</v>
      </c>
      <c r="C84" s="4">
        <v>156728</v>
      </c>
      <c r="D84" s="4">
        <f t="shared" si="6"/>
        <v>46.106234261372997</v>
      </c>
      <c r="E84" s="4">
        <v>143704</v>
      </c>
      <c r="F84" s="4">
        <f t="shared" si="7"/>
        <v>42.188949562562385</v>
      </c>
      <c r="G84" s="11">
        <f t="shared" si="12"/>
        <v>-3.9172846988106116</v>
      </c>
      <c r="H84" s="8">
        <f t="shared" si="13"/>
        <v>-8.4962147995080242E-2</v>
      </c>
    </row>
    <row r="85" spans="1:8" x14ac:dyDescent="0.3">
      <c r="A85">
        <v>350</v>
      </c>
      <c r="B85" t="s">
        <v>505</v>
      </c>
      <c r="C85" s="4">
        <v>35581</v>
      </c>
      <c r="D85" s="4">
        <f t="shared" si="6"/>
        <v>10.46721658704196</v>
      </c>
      <c r="E85" s="4">
        <v>29404</v>
      </c>
      <c r="F85" s="4">
        <f t="shared" si="7"/>
        <v>8.632493687980741</v>
      </c>
      <c r="G85" s="11">
        <f t="shared" si="12"/>
        <v>-1.8347228990612194</v>
      </c>
      <c r="H85" s="8">
        <f t="shared" si="13"/>
        <v>-0.17528278733933342</v>
      </c>
    </row>
    <row r="86" spans="1:8" x14ac:dyDescent="0.3">
      <c r="A86">
        <v>351</v>
      </c>
      <c r="B86" t="s">
        <v>506</v>
      </c>
      <c r="C86" s="4">
        <v>144935</v>
      </c>
      <c r="D86" s="4">
        <f t="shared" si="6"/>
        <v>42.636970181920873</v>
      </c>
      <c r="E86" s="4">
        <v>142420</v>
      </c>
      <c r="F86" s="4">
        <f t="shared" si="7"/>
        <v>41.811989900769191</v>
      </c>
      <c r="G86" s="11">
        <f t="shared" si="12"/>
        <v>-0.82498028115168154</v>
      </c>
      <c r="H86" s="8">
        <f t="shared" si="13"/>
        <v>-1.9348942423246893E-2</v>
      </c>
    </row>
    <row r="87" spans="1:8" x14ac:dyDescent="0.3">
      <c r="A87">
        <v>357</v>
      </c>
      <c r="B87" t="s">
        <v>507</v>
      </c>
      <c r="C87" s="4">
        <v>9149</v>
      </c>
      <c r="D87" s="4">
        <f t="shared" si="6"/>
        <v>2.6914523075474803</v>
      </c>
      <c r="E87" s="4">
        <v>0</v>
      </c>
      <c r="F87" s="4">
        <f t="shared" si="7"/>
        <v>0</v>
      </c>
      <c r="G87" s="11">
        <f t="shared" si="12"/>
        <v>-2.6914523075474803</v>
      </c>
      <c r="H87" s="8">
        <f t="shared" si="13"/>
        <v>-1</v>
      </c>
    </row>
    <row r="88" spans="1:8" x14ac:dyDescent="0.3">
      <c r="A88" s="1">
        <v>3000</v>
      </c>
      <c r="B88" s="1" t="s">
        <v>46</v>
      </c>
      <c r="C88" s="15">
        <f>SUM(C65:C87)</f>
        <v>3704263</v>
      </c>
      <c r="D88" s="5">
        <f t="shared" si="6"/>
        <v>1089.7198818573345</v>
      </c>
      <c r="E88" s="15">
        <f>SUM(E65:E87)</f>
        <v>3653115</v>
      </c>
      <c r="F88" s="5">
        <f t="shared" si="7"/>
        <v>1072.4898714109565</v>
      </c>
      <c r="G88" s="15">
        <f t="shared" si="12"/>
        <v>-17.230010446377946</v>
      </c>
      <c r="H88" s="14">
        <f t="shared" si="13"/>
        <v>-1.5811412394358508E-2</v>
      </c>
    </row>
    <row r="89" spans="1:8" x14ac:dyDescent="0.3">
      <c r="B89" s="1" t="s">
        <v>57</v>
      </c>
      <c r="C89" s="15">
        <f>C88</f>
        <v>3704263</v>
      </c>
      <c r="D89" s="5">
        <f t="shared" si="6"/>
        <v>1089.7198818573345</v>
      </c>
      <c r="E89" s="15">
        <f>E88</f>
        <v>3653115</v>
      </c>
      <c r="F89" s="5">
        <f t="shared" si="7"/>
        <v>1072.4898714109565</v>
      </c>
      <c r="G89" s="15">
        <f t="shared" si="12"/>
        <v>-17.230010446377946</v>
      </c>
      <c r="H89" s="14">
        <f t="shared" si="13"/>
        <v>-1.5811412394358508E-2</v>
      </c>
    </row>
    <row r="90" spans="1:8" x14ac:dyDescent="0.3">
      <c r="D90" s="4"/>
      <c r="F90" s="4"/>
      <c r="G90" s="11"/>
      <c r="H90" s="8"/>
    </row>
    <row r="91" spans="1:8" x14ac:dyDescent="0.3">
      <c r="A91" s="91" t="s">
        <v>326</v>
      </c>
      <c r="B91" s="91"/>
      <c r="C91" s="91"/>
      <c r="D91" s="91"/>
      <c r="E91" s="91"/>
      <c r="F91" s="91"/>
      <c r="G91" s="91"/>
      <c r="H91" s="91"/>
    </row>
    <row r="92" spans="1:8" x14ac:dyDescent="0.3">
      <c r="A92">
        <v>181</v>
      </c>
      <c r="B92" t="s">
        <v>509</v>
      </c>
      <c r="C92" s="4">
        <v>1282</v>
      </c>
      <c r="D92" s="4">
        <f t="shared" si="6"/>
        <v>0.37713868819279373</v>
      </c>
      <c r="E92" s="4">
        <v>1282</v>
      </c>
      <c r="F92" s="4">
        <f t="shared" si="7"/>
        <v>0.37637249721096827</v>
      </c>
      <c r="G92" s="11">
        <f t="shared" si="12"/>
        <v>-7.661909818254542E-4</v>
      </c>
      <c r="H92" s="8">
        <f t="shared" si="13"/>
        <v>-2.0315894545238924E-3</v>
      </c>
    </row>
    <row r="93" spans="1:8" x14ac:dyDescent="0.3">
      <c r="A93">
        <v>182</v>
      </c>
      <c r="B93" t="s">
        <v>510</v>
      </c>
      <c r="C93" s="4">
        <v>25303</v>
      </c>
      <c r="D93" s="4">
        <f t="shared" si="6"/>
        <v>7.4436351227318722</v>
      </c>
      <c r="E93" s="4">
        <v>5489</v>
      </c>
      <c r="F93" s="4">
        <f t="shared" si="7"/>
        <v>1.6114731959368211</v>
      </c>
      <c r="G93" s="11">
        <f t="shared" si="12"/>
        <v>-5.8321619267950506</v>
      </c>
      <c r="H93" s="8">
        <f t="shared" si="13"/>
        <v>-0.78350991560352057</v>
      </c>
    </row>
    <row r="94" spans="1:8" x14ac:dyDescent="0.3">
      <c r="A94">
        <v>183</v>
      </c>
      <c r="B94" t="s">
        <v>511</v>
      </c>
      <c r="C94" s="4">
        <v>20000</v>
      </c>
      <c r="D94" s="4">
        <f t="shared" si="6"/>
        <v>5.883598879762773</v>
      </c>
      <c r="E94" s="4">
        <v>20000</v>
      </c>
      <c r="F94" s="4">
        <f t="shared" si="7"/>
        <v>5.8716458223239973</v>
      </c>
      <c r="G94" s="11">
        <f t="shared" si="12"/>
        <v>-1.1953057438775616E-2</v>
      </c>
      <c r="H94" s="8">
        <f t="shared" si="13"/>
        <v>-2.0315894545240589E-3</v>
      </c>
    </row>
    <row r="95" spans="1:8" x14ac:dyDescent="0.3">
      <c r="A95">
        <v>184</v>
      </c>
      <c r="B95" t="s">
        <v>512</v>
      </c>
      <c r="C95" s="4">
        <v>49019</v>
      </c>
      <c r="D95" s="4">
        <f t="shared" si="6"/>
        <v>14.420406674354568</v>
      </c>
      <c r="E95" s="4">
        <v>0</v>
      </c>
      <c r="F95" s="4">
        <f t="shared" si="7"/>
        <v>0</v>
      </c>
      <c r="G95" s="11">
        <f t="shared" si="12"/>
        <v>-14.420406674354568</v>
      </c>
      <c r="H95" s="8">
        <f t="shared" si="13"/>
        <v>-1</v>
      </c>
    </row>
    <row r="96" spans="1:8" x14ac:dyDescent="0.3">
      <c r="A96">
        <v>186</v>
      </c>
      <c r="B96" t="s">
        <v>513</v>
      </c>
      <c r="C96" s="4">
        <v>37000</v>
      </c>
      <c r="D96" s="4">
        <f t="shared" si="6"/>
        <v>10.884657927561131</v>
      </c>
      <c r="E96" s="4">
        <v>0</v>
      </c>
      <c r="F96" s="4">
        <f t="shared" si="7"/>
        <v>0</v>
      </c>
      <c r="G96" s="11">
        <f t="shared" si="12"/>
        <v>-10.884657927561131</v>
      </c>
      <c r="H96" s="8">
        <f t="shared" si="13"/>
        <v>-1</v>
      </c>
    </row>
    <row r="97" spans="1:8" x14ac:dyDescent="0.3">
      <c r="A97">
        <v>187</v>
      </c>
      <c r="B97" t="s">
        <v>514</v>
      </c>
      <c r="C97" s="4">
        <v>10000</v>
      </c>
      <c r="D97" s="4">
        <f t="shared" si="6"/>
        <v>2.9417994398813865</v>
      </c>
      <c r="E97" s="4">
        <v>0</v>
      </c>
      <c r="F97" s="4">
        <f t="shared" si="7"/>
        <v>0</v>
      </c>
      <c r="G97" s="11">
        <f t="shared" si="12"/>
        <v>-2.9417994398813865</v>
      </c>
      <c r="H97" s="8">
        <f t="shared" si="13"/>
        <v>-1</v>
      </c>
    </row>
    <row r="98" spans="1:8" x14ac:dyDescent="0.3">
      <c r="A98">
        <v>191</v>
      </c>
      <c r="B98" t="s">
        <v>515</v>
      </c>
      <c r="C98" s="4">
        <v>586</v>
      </c>
      <c r="D98" s="4">
        <f t="shared" si="6"/>
        <v>0.17238944717704924</v>
      </c>
      <c r="E98" s="4">
        <v>0</v>
      </c>
      <c r="F98" s="4">
        <f t="shared" si="7"/>
        <v>0</v>
      </c>
      <c r="G98" s="11">
        <f t="shared" si="12"/>
        <v>-0.17238944717704924</v>
      </c>
      <c r="H98" s="8">
        <f t="shared" si="13"/>
        <v>-1</v>
      </c>
    </row>
    <row r="99" spans="1:8" x14ac:dyDescent="0.3">
      <c r="A99">
        <v>198</v>
      </c>
      <c r="B99" t="s">
        <v>516</v>
      </c>
      <c r="C99" s="4">
        <v>35000</v>
      </c>
      <c r="D99" s="4">
        <f t="shared" si="6"/>
        <v>10.296298039584853</v>
      </c>
      <c r="E99" s="4">
        <v>35000</v>
      </c>
      <c r="F99" s="4">
        <f t="shared" si="7"/>
        <v>10.275380189066997</v>
      </c>
      <c r="G99" s="11">
        <f t="shared" si="12"/>
        <v>-2.0917850517855996E-2</v>
      </c>
      <c r="H99" s="8">
        <f t="shared" si="13"/>
        <v>-2.0315894545239297E-3</v>
      </c>
    </row>
    <row r="100" spans="1:8" x14ac:dyDescent="0.3">
      <c r="A100" s="1">
        <v>1000</v>
      </c>
      <c r="B100" s="1" t="s">
        <v>40</v>
      </c>
      <c r="C100" s="15">
        <f>SUM(C92:C99)</f>
        <v>178190</v>
      </c>
      <c r="D100" s="5">
        <f t="shared" si="6"/>
        <v>52.419924219246425</v>
      </c>
      <c r="E100" s="15">
        <f>SUM(E92:E99)</f>
        <v>61771</v>
      </c>
      <c r="F100" s="5">
        <f t="shared" si="7"/>
        <v>18.134871704538782</v>
      </c>
      <c r="G100" s="15">
        <f t="shared" si="12"/>
        <v>-34.285052514707644</v>
      </c>
      <c r="H100" s="14">
        <f t="shared" si="13"/>
        <v>-0.65404620524269264</v>
      </c>
    </row>
    <row r="101" spans="1:8" x14ac:dyDescent="0.3">
      <c r="B101" s="1" t="s">
        <v>57</v>
      </c>
      <c r="C101" s="15">
        <f>C100</f>
        <v>178190</v>
      </c>
      <c r="D101" s="5">
        <f t="shared" si="6"/>
        <v>52.419924219246425</v>
      </c>
      <c r="E101" s="15">
        <f>E100</f>
        <v>61771</v>
      </c>
      <c r="F101" s="5">
        <f t="shared" si="7"/>
        <v>18.134871704538782</v>
      </c>
      <c r="G101" s="15">
        <f t="shared" si="12"/>
        <v>-34.285052514707644</v>
      </c>
      <c r="H101" s="14">
        <f t="shared" si="13"/>
        <v>-0.65404620524269264</v>
      </c>
    </row>
    <row r="102" spans="1:8" x14ac:dyDescent="0.3">
      <c r="D102" s="4"/>
      <c r="F102" s="4"/>
      <c r="G102" s="11"/>
      <c r="H102" s="8"/>
    </row>
    <row r="103" spans="1:8" x14ac:dyDescent="0.3">
      <c r="A103" s="91" t="s">
        <v>252</v>
      </c>
      <c r="B103" s="91"/>
      <c r="C103" s="91"/>
      <c r="D103" s="91"/>
      <c r="E103" s="91"/>
      <c r="F103" s="91"/>
      <c r="G103" s="91"/>
      <c r="H103" s="91"/>
    </row>
    <row r="104" spans="1:8" x14ac:dyDescent="0.3">
      <c r="A104">
        <v>1611</v>
      </c>
      <c r="B104" t="s">
        <v>333</v>
      </c>
      <c r="C104" s="4">
        <v>212689</v>
      </c>
      <c r="D104" s="4">
        <f t="shared" si="6"/>
        <v>62.568838106893217</v>
      </c>
      <c r="E104" s="4">
        <v>210751</v>
      </c>
      <c r="F104" s="4">
        <f t="shared" si="7"/>
        <v>61.872761435030242</v>
      </c>
      <c r="G104" s="11">
        <f t="shared" si="12"/>
        <v>-0.69607667186297562</v>
      </c>
      <c r="H104" s="8">
        <f t="shared" si="13"/>
        <v>-1.112497359586239E-2</v>
      </c>
    </row>
    <row r="105" spans="1:8" x14ac:dyDescent="0.3">
      <c r="A105">
        <v>1612</v>
      </c>
      <c r="B105" t="s">
        <v>361</v>
      </c>
      <c r="C105" s="4">
        <v>15760</v>
      </c>
      <c r="D105" s="4">
        <f t="shared" si="6"/>
        <v>4.636275917253065</v>
      </c>
      <c r="E105" s="4">
        <v>16980</v>
      </c>
      <c r="F105" s="4">
        <f t="shared" si="7"/>
        <v>4.9850273031530739</v>
      </c>
      <c r="G105" s="11">
        <f t="shared" si="12"/>
        <v>0.34875138590000887</v>
      </c>
      <c r="H105" s="8">
        <f t="shared" si="13"/>
        <v>7.5222310346585164E-2</v>
      </c>
    </row>
    <row r="106" spans="1:8" x14ac:dyDescent="0.3">
      <c r="A106">
        <v>1620</v>
      </c>
      <c r="B106" t="s">
        <v>519</v>
      </c>
      <c r="C106" s="4">
        <v>38475</v>
      </c>
      <c r="D106" s="4">
        <f t="shared" si="6"/>
        <v>11.318573344943635</v>
      </c>
      <c r="E106" s="4">
        <v>40556</v>
      </c>
      <c r="F106" s="4">
        <f t="shared" si="7"/>
        <v>11.906523398508602</v>
      </c>
      <c r="G106" s="11">
        <f t="shared" si="12"/>
        <v>0.58795005356496688</v>
      </c>
      <c r="H106" s="8">
        <f t="shared" si="13"/>
        <v>5.1945597351067463E-2</v>
      </c>
    </row>
    <row r="107" spans="1:8" x14ac:dyDescent="0.3">
      <c r="A107">
        <v>1621</v>
      </c>
      <c r="B107" t="s">
        <v>520</v>
      </c>
      <c r="C107" s="4">
        <v>7722</v>
      </c>
      <c r="D107" s="4">
        <f t="shared" si="6"/>
        <v>2.2716575274764068</v>
      </c>
      <c r="E107" s="4">
        <v>8890</v>
      </c>
      <c r="F107" s="4">
        <f t="shared" si="7"/>
        <v>2.6099465680230169</v>
      </c>
      <c r="G107" s="11">
        <f t="shared" si="12"/>
        <v>0.33828904054661013</v>
      </c>
      <c r="H107" s="8">
        <f t="shared" si="13"/>
        <v>0.14891727139980326</v>
      </c>
    </row>
    <row r="108" spans="1:8" x14ac:dyDescent="0.3">
      <c r="A108">
        <v>1990</v>
      </c>
      <c r="B108" t="s">
        <v>39</v>
      </c>
      <c r="C108" s="4">
        <v>6895</v>
      </c>
      <c r="D108" s="4">
        <f t="shared" si="6"/>
        <v>2.0283707137982159</v>
      </c>
      <c r="E108" s="4">
        <v>7440</v>
      </c>
      <c r="F108" s="4">
        <f t="shared" si="7"/>
        <v>2.1842522459045273</v>
      </c>
      <c r="G108" s="11">
        <f t="shared" si="12"/>
        <v>0.15588153210631139</v>
      </c>
      <c r="H108" s="8">
        <f t="shared" si="13"/>
        <v>7.6850612684313591E-2</v>
      </c>
    </row>
    <row r="109" spans="1:8" x14ac:dyDescent="0.3">
      <c r="A109" s="1">
        <v>1000</v>
      </c>
      <c r="B109" s="1" t="s">
        <v>40</v>
      </c>
      <c r="C109" s="15">
        <f>SUM(C104:C108)</f>
        <v>281541</v>
      </c>
      <c r="D109" s="5">
        <f t="shared" si="6"/>
        <v>82.823715610364545</v>
      </c>
      <c r="E109" s="15">
        <f>SUM(E104:E108)</f>
        <v>284617</v>
      </c>
      <c r="F109" s="5">
        <f t="shared" si="7"/>
        <v>83.558510950619464</v>
      </c>
      <c r="G109" s="15">
        <f t="shared" si="12"/>
        <v>0.73479534025491944</v>
      </c>
      <c r="H109" s="14">
        <f t="shared" si="13"/>
        <v>8.8717987938585954E-3</v>
      </c>
    </row>
    <row r="110" spans="1:8" x14ac:dyDescent="0.3">
      <c r="A110">
        <v>3200</v>
      </c>
      <c r="B110" t="s">
        <v>521</v>
      </c>
      <c r="C110" s="4">
        <v>3072</v>
      </c>
      <c r="D110" s="4">
        <f t="shared" si="6"/>
        <v>0.90372078793156196</v>
      </c>
      <c r="E110" s="4">
        <v>3120</v>
      </c>
      <c r="F110" s="4">
        <f t="shared" si="7"/>
        <v>0.91597674828254361</v>
      </c>
      <c r="G110" s="11">
        <f t="shared" si="12"/>
        <v>1.2255960350981643E-2</v>
      </c>
      <c r="H110" s="8">
        <f t="shared" si="13"/>
        <v>1.3561666960248984E-2</v>
      </c>
    </row>
    <row r="111" spans="1:8" x14ac:dyDescent="0.3">
      <c r="A111" s="1">
        <v>3000</v>
      </c>
      <c r="B111" s="1" t="s">
        <v>46</v>
      </c>
      <c r="C111" s="15">
        <f>C110</f>
        <v>3072</v>
      </c>
      <c r="D111" s="5">
        <f t="shared" si="6"/>
        <v>0.90372078793156196</v>
      </c>
      <c r="E111" s="15">
        <f>E110</f>
        <v>3120</v>
      </c>
      <c r="F111" s="5">
        <f t="shared" si="7"/>
        <v>0.91597674828254361</v>
      </c>
      <c r="G111" s="15">
        <f t="shared" si="12"/>
        <v>1.2255960350981643E-2</v>
      </c>
      <c r="H111" s="14">
        <f t="shared" si="13"/>
        <v>1.3561666960248984E-2</v>
      </c>
    </row>
    <row r="112" spans="1:8" x14ac:dyDescent="0.3">
      <c r="A112">
        <v>4551</v>
      </c>
      <c r="B112" t="s">
        <v>522</v>
      </c>
      <c r="C112" s="4">
        <v>553847</v>
      </c>
      <c r="D112" s="4">
        <f t="shared" si="6"/>
        <v>162.93067943799863</v>
      </c>
      <c r="E112" s="4">
        <v>551551</v>
      </c>
      <c r="F112" s="4">
        <f t="shared" si="7"/>
        <v>161.92560624743118</v>
      </c>
      <c r="G112" s="11">
        <f t="shared" si="12"/>
        <v>-1.0050731905674581</v>
      </c>
      <c r="H112" s="8">
        <f t="shared" si="13"/>
        <v>-6.1687166225187625E-3</v>
      </c>
    </row>
    <row r="113" spans="1:8" x14ac:dyDescent="0.3">
      <c r="A113" s="2">
        <v>4554</v>
      </c>
      <c r="B113" s="2" t="s">
        <v>523</v>
      </c>
      <c r="C113" s="29">
        <v>126935</v>
      </c>
      <c r="D113" s="4">
        <f t="shared" si="6"/>
        <v>37.341731190134382</v>
      </c>
      <c r="E113" s="29">
        <v>128000</v>
      </c>
      <c r="F113" s="4">
        <f t="shared" si="7"/>
        <v>37.578533262873584</v>
      </c>
      <c r="G113" s="11">
        <f t="shared" si="12"/>
        <v>0.23680207273920217</v>
      </c>
      <c r="H113" s="8">
        <f t="shared" si="13"/>
        <v>6.3414861923103572E-3</v>
      </c>
    </row>
    <row r="114" spans="1:8" x14ac:dyDescent="0.3">
      <c r="A114">
        <v>4556</v>
      </c>
      <c r="B114" s="2" t="s">
        <v>524</v>
      </c>
      <c r="C114" s="29">
        <v>4190</v>
      </c>
      <c r="D114" s="4">
        <f t="shared" si="6"/>
        <v>1.232613965310301</v>
      </c>
      <c r="E114" s="4">
        <v>5600</v>
      </c>
      <c r="F114" s="4">
        <f t="shared" si="7"/>
        <v>1.6440608302507194</v>
      </c>
      <c r="G114" s="11">
        <f t="shared" si="12"/>
        <v>0.41144686494041838</v>
      </c>
      <c r="H114" s="8">
        <f t="shared" si="13"/>
        <v>0.33380026230421611</v>
      </c>
    </row>
    <row r="115" spans="1:8" x14ac:dyDescent="0.3">
      <c r="A115">
        <v>4558</v>
      </c>
      <c r="B115" s="2" t="s">
        <v>525</v>
      </c>
      <c r="C115" s="29">
        <v>48519</v>
      </c>
      <c r="D115" s="4">
        <f t="shared" si="6"/>
        <v>14.2733167023605</v>
      </c>
      <c r="E115" s="4">
        <v>56469</v>
      </c>
      <c r="F115" s="4">
        <f t="shared" si="7"/>
        <v>16.57829839704069</v>
      </c>
      <c r="G115" s="11">
        <f t="shared" si="12"/>
        <v>2.3049816946801904</v>
      </c>
      <c r="H115" s="8">
        <f t="shared" si="13"/>
        <v>0.16148886364295384</v>
      </c>
    </row>
    <row r="116" spans="1:8" x14ac:dyDescent="0.3">
      <c r="A116" s="1">
        <v>4000</v>
      </c>
      <c r="B116" s="1" t="s">
        <v>49</v>
      </c>
      <c r="C116" s="15">
        <f>SUM(C112:C115)</f>
        <v>733491</v>
      </c>
      <c r="D116" s="5">
        <f t="shared" si="6"/>
        <v>215.77834129580381</v>
      </c>
      <c r="E116" s="15">
        <f>SUM(E112:E115)</f>
        <v>741620</v>
      </c>
      <c r="F116" s="5">
        <f t="shared" si="7"/>
        <v>217.72649873759616</v>
      </c>
      <c r="G116" s="15">
        <f t="shared" si="12"/>
        <v>1.9481574417923468</v>
      </c>
      <c r="H116" s="14">
        <f t="shared" si="13"/>
        <v>9.0285124544621388E-3</v>
      </c>
    </row>
    <row r="117" spans="1:8" x14ac:dyDescent="0.3">
      <c r="A117">
        <v>5200</v>
      </c>
      <c r="B117" s="2" t="s">
        <v>331</v>
      </c>
      <c r="C117" s="29">
        <v>66840</v>
      </c>
      <c r="D117" s="4">
        <f t="shared" si="6"/>
        <v>19.662987456167187</v>
      </c>
      <c r="E117" s="4">
        <v>62979</v>
      </c>
      <c r="F117" s="4">
        <f t="shared" si="7"/>
        <v>18.489519112207152</v>
      </c>
      <c r="G117" s="11">
        <f t="shared" si="12"/>
        <v>-1.1734683439600353</v>
      </c>
      <c r="H117" s="8">
        <f t="shared" si="13"/>
        <v>-5.9679046562783798E-2</v>
      </c>
    </row>
    <row r="118" spans="1:8" x14ac:dyDescent="0.3">
      <c r="B118" s="1" t="s">
        <v>57</v>
      </c>
      <c r="C118" s="15">
        <v>1124943</v>
      </c>
      <c r="D118" s="5">
        <f t="shared" si="6"/>
        <v>330.93566872984866</v>
      </c>
      <c r="E118" s="5">
        <v>1092336</v>
      </c>
      <c r="F118" s="5">
        <f t="shared" si="7"/>
        <v>320.69050554870535</v>
      </c>
      <c r="G118" s="15">
        <f t="shared" si="12"/>
        <v>-10.245163181143312</v>
      </c>
      <c r="H118" s="14">
        <f t="shared" si="13"/>
        <v>-3.095817147926325E-2</v>
      </c>
    </row>
    <row r="119" spans="1:8" x14ac:dyDescent="0.3">
      <c r="D119" s="4"/>
      <c r="F119" s="4"/>
      <c r="G119" s="11"/>
      <c r="H119" s="8"/>
    </row>
    <row r="120" spans="1:8" x14ac:dyDescent="0.3">
      <c r="A120" s="91" t="s">
        <v>263</v>
      </c>
      <c r="B120" s="91"/>
      <c r="C120" s="91"/>
      <c r="D120" s="91"/>
      <c r="E120" s="91"/>
      <c r="F120" s="91"/>
      <c r="G120" s="91"/>
      <c r="H120" s="91"/>
    </row>
    <row r="121" spans="1:8" x14ac:dyDescent="0.3">
      <c r="A121">
        <v>1500</v>
      </c>
      <c r="B121" t="s">
        <v>107</v>
      </c>
      <c r="C121" s="4">
        <v>138340</v>
      </c>
      <c r="D121" s="4">
        <f t="shared" si="6"/>
        <v>40.6968534513191</v>
      </c>
      <c r="E121" s="4">
        <v>125000</v>
      </c>
      <c r="F121" s="4">
        <f t="shared" si="7"/>
        <v>36.697786389524985</v>
      </c>
      <c r="G121" s="11">
        <f t="shared" si="12"/>
        <v>-3.9990670617941149</v>
      </c>
      <c r="H121" s="8">
        <f t="shared" si="13"/>
        <v>-9.8264772891538954E-2</v>
      </c>
    </row>
    <row r="122" spans="1:8" x14ac:dyDescent="0.3">
      <c r="A122">
        <v>1920</v>
      </c>
      <c r="B122" t="s">
        <v>526</v>
      </c>
      <c r="C122" s="4">
        <v>30500</v>
      </c>
      <c r="D122" s="4">
        <f t="shared" si="6"/>
        <v>8.9724882916382285</v>
      </c>
      <c r="E122" s="4">
        <v>0</v>
      </c>
      <c r="F122" s="4">
        <f t="shared" si="7"/>
        <v>0</v>
      </c>
      <c r="G122" s="11">
        <f t="shared" si="12"/>
        <v>-8.9724882916382285</v>
      </c>
      <c r="H122" s="8">
        <f t="shared" si="13"/>
        <v>-1</v>
      </c>
    </row>
    <row r="123" spans="1:8" x14ac:dyDescent="0.3">
      <c r="A123" s="1">
        <v>1000</v>
      </c>
      <c r="B123" s="1" t="s">
        <v>40</v>
      </c>
      <c r="C123" s="5">
        <f>SUM(C121:C122)</f>
        <v>168840</v>
      </c>
      <c r="D123" s="5">
        <f t="shared" si="6"/>
        <v>49.669341742957329</v>
      </c>
      <c r="E123" s="5">
        <f>SUM(E121:E122)</f>
        <v>125000</v>
      </c>
      <c r="F123" s="5">
        <f t="shared" si="7"/>
        <v>36.697786389524985</v>
      </c>
      <c r="G123" s="15">
        <f t="shared" ref="G123:G143" si="14">F123-D123</f>
        <v>-12.971555353432343</v>
      </c>
      <c r="H123" s="14">
        <f t="shared" ref="H123:H143" si="15">G123/D123</f>
        <v>-0.26115818930238982</v>
      </c>
    </row>
    <row r="124" spans="1:8" x14ac:dyDescent="0.3">
      <c r="B124" s="1" t="s">
        <v>57</v>
      </c>
      <c r="C124" s="5">
        <v>505889</v>
      </c>
      <c r="D124" s="5">
        <f t="shared" si="6"/>
        <v>148.82239768421547</v>
      </c>
      <c r="E124" s="1">
        <v>597816</v>
      </c>
      <c r="F124" s="5">
        <f t="shared" si="7"/>
        <v>175.50819094592214</v>
      </c>
      <c r="G124" s="15">
        <f t="shared" si="14"/>
        <v>26.685793261706664</v>
      </c>
      <c r="H124" s="14">
        <f t="shared" si="15"/>
        <v>0.17931301791233695</v>
      </c>
    </row>
    <row r="125" spans="1:8" x14ac:dyDescent="0.3">
      <c r="D125" s="4"/>
      <c r="F125" s="4"/>
      <c r="G125" s="11"/>
      <c r="H125" s="8"/>
    </row>
    <row r="126" spans="1:8" x14ac:dyDescent="0.3">
      <c r="A126" s="91" t="s">
        <v>527</v>
      </c>
      <c r="B126" s="91"/>
      <c r="C126" s="91"/>
      <c r="D126" s="91"/>
      <c r="E126" s="91"/>
      <c r="F126" s="91"/>
      <c r="G126" s="91"/>
      <c r="H126" s="91"/>
    </row>
    <row r="127" spans="1:8" x14ac:dyDescent="0.3">
      <c r="A127">
        <v>1192</v>
      </c>
      <c r="B127" t="s">
        <v>276</v>
      </c>
      <c r="C127" s="4">
        <v>293443</v>
      </c>
      <c r="D127" s="4">
        <f t="shared" ref="D127:D143" si="16">C127/$J$1</f>
        <v>86.325045303711363</v>
      </c>
      <c r="E127" s="4">
        <v>319564</v>
      </c>
      <c r="F127" s="4">
        <f t="shared" ref="F127:F143" si="17">E127/$J$2</f>
        <v>93.818331278257304</v>
      </c>
      <c r="G127" s="11">
        <f t="shared" si="14"/>
        <v>7.493285974545941</v>
      </c>
      <c r="H127" s="8">
        <f t="shared" si="15"/>
        <v>8.6803151370298592E-2</v>
      </c>
    </row>
    <row r="128" spans="1:8" x14ac:dyDescent="0.3">
      <c r="A128" s="1">
        <v>1000</v>
      </c>
      <c r="B128" s="1" t="s">
        <v>40</v>
      </c>
      <c r="C128" s="5">
        <f>C127</f>
        <v>293443</v>
      </c>
      <c r="D128" s="5">
        <f t="shared" si="16"/>
        <v>86.325045303711363</v>
      </c>
      <c r="E128" s="15">
        <f>E127</f>
        <v>319564</v>
      </c>
      <c r="F128" s="5">
        <f t="shared" si="17"/>
        <v>93.818331278257304</v>
      </c>
      <c r="G128" s="15">
        <f t="shared" si="14"/>
        <v>7.493285974545941</v>
      </c>
      <c r="H128" s="14">
        <f t="shared" si="15"/>
        <v>8.6803151370298592E-2</v>
      </c>
    </row>
    <row r="129" spans="1:8" x14ac:dyDescent="0.3">
      <c r="B129" s="1" t="s">
        <v>57</v>
      </c>
      <c r="C129" s="5">
        <v>501036</v>
      </c>
      <c r="D129" s="5">
        <f t="shared" si="16"/>
        <v>147.39474241604103</v>
      </c>
      <c r="E129" s="5">
        <v>492005</v>
      </c>
      <c r="F129" s="5">
        <f t="shared" si="17"/>
        <v>144.44395514062592</v>
      </c>
      <c r="G129" s="15">
        <f t="shared" si="14"/>
        <v>-2.9507872754151094</v>
      </c>
      <c r="H129" s="14">
        <f t="shared" si="15"/>
        <v>-2.0019623678883502E-2</v>
      </c>
    </row>
    <row r="130" spans="1:8" x14ac:dyDescent="0.3">
      <c r="D130" s="4"/>
      <c r="F130" s="4"/>
      <c r="G130" s="11"/>
      <c r="H130" s="8"/>
    </row>
    <row r="131" spans="1:8" x14ac:dyDescent="0.3">
      <c r="A131" s="91" t="s">
        <v>529</v>
      </c>
      <c r="B131" s="91"/>
      <c r="C131" s="91"/>
      <c r="D131" s="91"/>
      <c r="E131" s="91"/>
      <c r="F131" s="91"/>
      <c r="G131" s="91"/>
      <c r="H131" s="91"/>
    </row>
    <row r="132" spans="1:8" x14ac:dyDescent="0.3">
      <c r="A132">
        <v>1500</v>
      </c>
      <c r="B132" t="s">
        <v>107</v>
      </c>
      <c r="C132" s="4">
        <v>1500</v>
      </c>
      <c r="D132" s="4">
        <f t="shared" si="16"/>
        <v>0.44126991598220799</v>
      </c>
      <c r="E132" s="4">
        <v>5000</v>
      </c>
      <c r="F132" s="4">
        <f t="shared" si="17"/>
        <v>1.4679114555809993</v>
      </c>
      <c r="G132" s="11">
        <f t="shared" si="14"/>
        <v>1.0266415395987913</v>
      </c>
      <c r="H132" s="8">
        <f t="shared" si="15"/>
        <v>2.3265613684849198</v>
      </c>
    </row>
    <row r="133" spans="1:8" x14ac:dyDescent="0.3">
      <c r="A133" s="1">
        <v>1000</v>
      </c>
      <c r="B133" s="1" t="s">
        <v>40</v>
      </c>
      <c r="C133" s="15">
        <f>C132</f>
        <v>1500</v>
      </c>
      <c r="D133" s="5">
        <f t="shared" si="16"/>
        <v>0.44126991598220799</v>
      </c>
      <c r="E133" s="15">
        <f>E132</f>
        <v>5000</v>
      </c>
      <c r="F133" s="5">
        <f t="shared" si="17"/>
        <v>1.4679114555809993</v>
      </c>
      <c r="G133" s="15">
        <f t="shared" si="14"/>
        <v>1.0266415395987913</v>
      </c>
      <c r="H133" s="14">
        <f t="shared" si="15"/>
        <v>2.3265613684849198</v>
      </c>
    </row>
    <row r="134" spans="1:8" x14ac:dyDescent="0.3">
      <c r="A134">
        <v>5200</v>
      </c>
      <c r="B134" t="s">
        <v>424</v>
      </c>
      <c r="C134" s="4">
        <v>1572981</v>
      </c>
      <c r="D134" s="4">
        <f t="shared" si="16"/>
        <v>462.73946247440631</v>
      </c>
      <c r="E134" s="4">
        <v>1415000</v>
      </c>
      <c r="F134" s="4">
        <f t="shared" si="17"/>
        <v>415.41894192942283</v>
      </c>
      <c r="G134" s="11">
        <f t="shared" si="14"/>
        <v>-47.320520544983481</v>
      </c>
      <c r="H134" s="8">
        <f t="shared" si="15"/>
        <v>-0.10226169233967318</v>
      </c>
    </row>
    <row r="135" spans="1:8" x14ac:dyDescent="0.3">
      <c r="B135" s="5" t="s">
        <v>57</v>
      </c>
      <c r="C135" s="15">
        <f>C134</f>
        <v>1572981</v>
      </c>
      <c r="D135" s="5">
        <f t="shared" si="16"/>
        <v>462.73946247440631</v>
      </c>
      <c r="E135" s="15">
        <f>E134</f>
        <v>1415000</v>
      </c>
      <c r="F135" s="5">
        <f t="shared" si="17"/>
        <v>415.41894192942283</v>
      </c>
      <c r="G135" s="15">
        <f t="shared" si="14"/>
        <v>-47.320520544983481</v>
      </c>
      <c r="H135" s="14">
        <f t="shared" si="15"/>
        <v>-0.10226169233967318</v>
      </c>
    </row>
    <row r="136" spans="1:8" x14ac:dyDescent="0.3">
      <c r="D136" s="4"/>
      <c r="F136" s="4"/>
      <c r="G136" s="11"/>
      <c r="H136" s="8"/>
    </row>
    <row r="137" spans="1:8" x14ac:dyDescent="0.3">
      <c r="A137" s="91" t="s">
        <v>532</v>
      </c>
      <c r="B137" s="91"/>
      <c r="C137" s="91"/>
      <c r="D137" s="91"/>
      <c r="E137" s="91"/>
      <c r="F137" s="91"/>
      <c r="G137" s="91"/>
      <c r="H137" s="91"/>
    </row>
    <row r="138" spans="1:8" x14ac:dyDescent="0.3">
      <c r="A138">
        <v>1500</v>
      </c>
      <c r="B138" t="s">
        <v>533</v>
      </c>
      <c r="C138" s="4">
        <v>925</v>
      </c>
      <c r="D138" s="4">
        <f t="shared" si="16"/>
        <v>0.27211644818902825</v>
      </c>
      <c r="E138" s="4">
        <v>950</v>
      </c>
      <c r="F138" s="4">
        <f t="shared" si="17"/>
        <v>0.27890317656038988</v>
      </c>
      <c r="G138" s="11">
        <f t="shared" si="14"/>
        <v>6.7867283713616278E-3</v>
      </c>
      <c r="H138" s="8">
        <f t="shared" si="15"/>
        <v>2.4940529749407737E-2</v>
      </c>
    </row>
    <row r="139" spans="1:8" x14ac:dyDescent="0.3">
      <c r="A139">
        <v>1500</v>
      </c>
      <c r="B139" t="s">
        <v>534</v>
      </c>
      <c r="C139" s="4">
        <v>1200</v>
      </c>
      <c r="D139" s="4">
        <f t="shared" si="16"/>
        <v>0.35301593278576637</v>
      </c>
      <c r="E139" s="4">
        <v>1300</v>
      </c>
      <c r="F139" s="4">
        <f t="shared" si="17"/>
        <v>0.38165697845105984</v>
      </c>
      <c r="G139" s="11">
        <f t="shared" si="14"/>
        <v>2.8641045665293463E-2</v>
      </c>
      <c r="H139" s="8">
        <f t="shared" si="15"/>
        <v>8.1132444757598982E-2</v>
      </c>
    </row>
    <row r="140" spans="1:8" x14ac:dyDescent="0.3">
      <c r="A140">
        <v>1500</v>
      </c>
      <c r="B140" t="s">
        <v>535</v>
      </c>
      <c r="C140" s="4">
        <v>130</v>
      </c>
      <c r="D140" s="4">
        <f t="shared" si="16"/>
        <v>3.8243392718458023E-2</v>
      </c>
      <c r="E140" s="4">
        <v>150</v>
      </c>
      <c r="F140" s="4">
        <f t="shared" si="17"/>
        <v>4.4037343667429986E-2</v>
      </c>
      <c r="G140" s="11">
        <f t="shared" si="14"/>
        <v>5.7939509489719626E-3</v>
      </c>
      <c r="H140" s="8">
        <f t="shared" si="15"/>
        <v>0.15150201216785703</v>
      </c>
    </row>
    <row r="141" spans="1:8" x14ac:dyDescent="0.3">
      <c r="A141">
        <v>1920</v>
      </c>
      <c r="B141" t="s">
        <v>526</v>
      </c>
      <c r="C141" s="4">
        <v>800</v>
      </c>
      <c r="D141" s="4">
        <f t="shared" si="16"/>
        <v>0.23534395519051091</v>
      </c>
      <c r="E141" s="4">
        <v>0</v>
      </c>
      <c r="F141" s="4">
        <f t="shared" si="17"/>
        <v>0</v>
      </c>
      <c r="G141" s="11">
        <f t="shared" si="14"/>
        <v>-0.23534395519051091</v>
      </c>
      <c r="H141" s="8">
        <f t="shared" si="15"/>
        <v>-1</v>
      </c>
    </row>
    <row r="142" spans="1:8" x14ac:dyDescent="0.3">
      <c r="A142" s="1">
        <v>1000</v>
      </c>
      <c r="B142" s="1" t="s">
        <v>40</v>
      </c>
      <c r="C142" s="5">
        <f>SUM(C138:C141)</f>
        <v>3055</v>
      </c>
      <c r="D142" s="5">
        <f t="shared" si="16"/>
        <v>0.89871972888376361</v>
      </c>
      <c r="E142" s="5">
        <f>SUM(E138:E141)</f>
        <v>2400</v>
      </c>
      <c r="F142" s="5">
        <f t="shared" si="17"/>
        <v>0.70459749867887977</v>
      </c>
      <c r="G142" s="15">
        <f t="shared" si="14"/>
        <v>-0.19412223020488384</v>
      </c>
      <c r="H142" s="14">
        <f t="shared" si="15"/>
        <v>-0.21599863001337399</v>
      </c>
    </row>
    <row r="143" spans="1:8" x14ac:dyDescent="0.3">
      <c r="B143" s="1" t="s">
        <v>57</v>
      </c>
      <c r="C143" s="5">
        <v>94593</v>
      </c>
      <c r="D143" s="5">
        <f t="shared" si="16"/>
        <v>27.827363441669998</v>
      </c>
      <c r="E143" s="5">
        <v>92993</v>
      </c>
      <c r="F143" s="5">
        <f t="shared" si="17"/>
        <v>27.301097997768775</v>
      </c>
      <c r="G143" s="15">
        <f t="shared" si="14"/>
        <v>-0.52626544390122376</v>
      </c>
      <c r="H143" s="14">
        <f t="shared" si="15"/>
        <v>-1.8911796836389078E-2</v>
      </c>
    </row>
    <row r="144" spans="1:8" x14ac:dyDescent="0.3">
      <c r="D144" s="4"/>
      <c r="F144" s="4"/>
      <c r="G144" s="11"/>
      <c r="H144" s="8"/>
    </row>
    <row r="145" spans="2:8" x14ac:dyDescent="0.3">
      <c r="B145" s="1" t="s">
        <v>630</v>
      </c>
      <c r="C145" s="15">
        <f>C142+C133+C128+C123+C109+C100+C11</f>
        <v>23221073</v>
      </c>
      <c r="D145" s="5">
        <f>C145/J1</f>
        <v>6831.1739544844786</v>
      </c>
      <c r="E145" s="15">
        <f>E142+E133+E128+E123+E109+E100+E11</f>
        <v>23293404</v>
      </c>
      <c r="F145" s="5">
        <f>E145/J2</f>
        <v>6838.5309142152546</v>
      </c>
      <c r="G145" s="15">
        <f>F145-D145</f>
        <v>7.3569597307759977</v>
      </c>
      <c r="H145" s="14">
        <f>G145/D145</f>
        <v>1.0769685825298527E-3</v>
      </c>
    </row>
    <row r="146" spans="2:8" x14ac:dyDescent="0.3">
      <c r="B146" s="1" t="s">
        <v>631</v>
      </c>
      <c r="C146" s="15">
        <f>C111+C88+C31+C15</f>
        <v>15774569</v>
      </c>
      <c r="D146" s="5">
        <f>C146/J1</f>
        <v>4640.5618248570281</v>
      </c>
      <c r="E146" s="15">
        <f>E111+E88+E31+E15</f>
        <v>14553921</v>
      </c>
      <c r="F146" s="5">
        <f>E146/J2</f>
        <v>4272.7734719041746</v>
      </c>
      <c r="G146" s="15">
        <f>F146-D146</f>
        <v>-367.78835295285353</v>
      </c>
      <c r="H146" s="14">
        <f>G146/D146</f>
        <v>-7.9255134794844542E-2</v>
      </c>
    </row>
    <row r="147" spans="2:8" x14ac:dyDescent="0.3">
      <c r="B147" s="1" t="s">
        <v>635</v>
      </c>
      <c r="C147" s="15">
        <f>C116+C61+C33</f>
        <v>5105040</v>
      </c>
      <c r="D147" s="5">
        <f>C147/J1</f>
        <v>1501.8003812572074</v>
      </c>
      <c r="E147" s="15">
        <f>E116+E61+E33</f>
        <v>4470948</v>
      </c>
      <c r="F147" s="5">
        <f>E147/J2</f>
        <v>1312.5911573013916</v>
      </c>
      <c r="G147" s="15">
        <f>F147-D147</f>
        <v>-189.20922395581579</v>
      </c>
      <c r="H147" s="14">
        <f>G147/D147</f>
        <v>-0.12598826469695154</v>
      </c>
    </row>
    <row r="148" spans="2:8" x14ac:dyDescent="0.3">
      <c r="B148" s="1" t="s">
        <v>633</v>
      </c>
      <c r="C148" s="15">
        <f>C143+C135+C129+C118+C124+C101+C89+C62+C35+C26</f>
        <v>55734447</v>
      </c>
      <c r="D148" s="5">
        <f>C148/J1</f>
        <v>16395.956496669882</v>
      </c>
      <c r="E148" s="15">
        <f>E143+E135+E129+E124+E118+E101+E89+E62+E35+E26</f>
        <v>52131835</v>
      </c>
      <c r="F148" s="5">
        <f>E148/J2</f>
        <v>15304.983559391698</v>
      </c>
      <c r="G148" s="15">
        <f>F148-D148</f>
        <v>-1090.972937278184</v>
      </c>
      <c r="H148" s="14">
        <f>G148/D148</f>
        <v>-6.6539145642388553E-2</v>
      </c>
    </row>
    <row r="149" spans="2:8" x14ac:dyDescent="0.3">
      <c r="D149" s="4">
        <f>SUM(D145:D147)</f>
        <v>12973.536160598715</v>
      </c>
      <c r="F149" s="4"/>
      <c r="G149" s="11">
        <f>SUM(G145:G147)</f>
        <v>-549.64061717789332</v>
      </c>
      <c r="H149" s="8">
        <f>G149/D149</f>
        <v>-4.2366291685930597E-2</v>
      </c>
    </row>
    <row r="150" spans="2:8" x14ac:dyDescent="0.3">
      <c r="D150" s="4"/>
      <c r="F150" s="4"/>
      <c r="G150" s="11"/>
      <c r="H150" s="8"/>
    </row>
    <row r="151" spans="2:8" x14ac:dyDescent="0.3">
      <c r="D151" s="4"/>
      <c r="F151" s="4"/>
      <c r="G151" s="11"/>
      <c r="H151" s="8"/>
    </row>
    <row r="152" spans="2:8" x14ac:dyDescent="0.3">
      <c r="D152" s="4"/>
      <c r="F152" s="4"/>
      <c r="G152" s="11"/>
      <c r="H152" s="8"/>
    </row>
    <row r="153" spans="2:8" x14ac:dyDescent="0.3">
      <c r="D153" s="4"/>
      <c r="F153" s="4"/>
      <c r="G153" s="11"/>
      <c r="H153" s="8"/>
    </row>
  </sheetData>
  <mergeCells count="9">
    <mergeCell ref="A126:H126"/>
    <mergeCell ref="A131:H131"/>
    <mergeCell ref="A137:H137"/>
    <mergeCell ref="A28:H28"/>
    <mergeCell ref="A37:H37"/>
    <mergeCell ref="A64:H64"/>
    <mergeCell ref="A91:H91"/>
    <mergeCell ref="A103:H103"/>
    <mergeCell ref="A120:H120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3C07-0D65-4E85-9014-3F9515F9C488}">
  <sheetPr>
    <tabColor theme="9" tint="0.59999389629810485"/>
  </sheetPr>
  <dimension ref="A1:J214"/>
  <sheetViews>
    <sheetView topLeftCell="A167" workbookViewId="0">
      <selection activeCell="E12" sqref="E12"/>
    </sheetView>
  </sheetViews>
  <sheetFormatPr defaultRowHeight="14.4" x14ac:dyDescent="0.3"/>
  <cols>
    <col min="2" max="2" width="34.109375" bestFit="1" customWidth="1"/>
    <col min="3" max="3" width="15.109375" bestFit="1" customWidth="1"/>
    <col min="4" max="4" width="15" bestFit="1" customWidth="1"/>
    <col min="5" max="5" width="15.109375" bestFit="1" customWidth="1"/>
    <col min="6" max="6" width="15" bestFit="1" customWidth="1"/>
    <col min="7" max="7" width="10.44140625" bestFit="1" customWidth="1"/>
    <col min="8" max="8" width="11.5546875" bestFit="1" customWidth="1"/>
  </cols>
  <sheetData>
    <row r="1" spans="1:10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70" t="s">
        <v>61</v>
      </c>
      <c r="H1" s="1" t="s">
        <v>62</v>
      </c>
      <c r="J1">
        <v>3399.28</v>
      </c>
    </row>
    <row r="2" spans="1:10" x14ac:dyDescent="0.3">
      <c r="B2" s="2" t="s">
        <v>59</v>
      </c>
      <c r="C2" s="12"/>
      <c r="D2" s="12"/>
      <c r="E2" s="12"/>
      <c r="F2" s="12"/>
      <c r="G2" s="70"/>
      <c r="H2" s="1"/>
      <c r="J2">
        <v>3406.2</v>
      </c>
    </row>
    <row r="3" spans="1:10" x14ac:dyDescent="0.3">
      <c r="A3">
        <v>100</v>
      </c>
      <c r="B3" t="s">
        <v>60</v>
      </c>
      <c r="C3" s="4">
        <v>10177439</v>
      </c>
      <c r="D3" s="4">
        <f>C3/$J$1</f>
        <v>2993.998434962698</v>
      </c>
      <c r="E3" s="4">
        <v>10058521</v>
      </c>
      <c r="F3" s="4">
        <f>E3/$J$2</f>
        <v>2953.0036404204102</v>
      </c>
      <c r="G3" s="11">
        <f>F3-D3</f>
        <v>-40.994794542287764</v>
      </c>
      <c r="H3" s="8">
        <f>G3/D3</f>
        <v>-1.3692323303702233E-2</v>
      </c>
    </row>
    <row r="4" spans="1:10" x14ac:dyDescent="0.3">
      <c r="A4">
        <v>200</v>
      </c>
      <c r="B4" t="s">
        <v>63</v>
      </c>
      <c r="C4" s="4">
        <v>4904254</v>
      </c>
      <c r="D4" s="4">
        <f t="shared" ref="D4:D68" si="0">C4/$J$1</f>
        <v>1442.7331670236049</v>
      </c>
      <c r="E4" s="4">
        <v>4606921</v>
      </c>
      <c r="F4" s="4">
        <f t="shared" ref="F4:F68" si="1">E4/$J$2</f>
        <v>1352.5104221713348</v>
      </c>
      <c r="G4" s="11">
        <f t="shared" ref="G4:G68" si="2">F4-D4</f>
        <v>-90.222744852270125</v>
      </c>
      <c r="H4" s="8">
        <f t="shared" ref="H4:H68" si="3">G4/D4</f>
        <v>-6.2535988576738644E-2</v>
      </c>
    </row>
    <row r="5" spans="1:10" x14ac:dyDescent="0.3">
      <c r="A5">
        <v>500</v>
      </c>
      <c r="B5" t="s">
        <v>64</v>
      </c>
      <c r="C5" s="4">
        <v>95340</v>
      </c>
      <c r="D5" s="4">
        <f t="shared" si="0"/>
        <v>28.047115859829137</v>
      </c>
      <c r="E5" s="4">
        <v>109700</v>
      </c>
      <c r="F5" s="4">
        <f t="shared" si="1"/>
        <v>32.20597733544713</v>
      </c>
      <c r="G5" s="11">
        <f t="shared" si="2"/>
        <v>4.1588614756179929</v>
      </c>
      <c r="H5" s="8">
        <f t="shared" si="3"/>
        <v>0.14828125274636808</v>
      </c>
    </row>
    <row r="6" spans="1:10" x14ac:dyDescent="0.3">
      <c r="A6">
        <v>600</v>
      </c>
      <c r="B6" t="s">
        <v>65</v>
      </c>
      <c r="C6" s="4">
        <v>1297667</v>
      </c>
      <c r="D6" s="4">
        <f t="shared" si="0"/>
        <v>381.74760537525589</v>
      </c>
      <c r="E6" s="4">
        <v>1280835</v>
      </c>
      <c r="F6" s="4">
        <f t="shared" si="1"/>
        <v>376.03047384181787</v>
      </c>
      <c r="G6" s="11">
        <f t="shared" si="2"/>
        <v>-5.7171315334380211</v>
      </c>
      <c r="H6" s="8">
        <f t="shared" si="3"/>
        <v>-1.4976207978614852E-2</v>
      </c>
    </row>
    <row r="7" spans="1:10" x14ac:dyDescent="0.3">
      <c r="A7">
        <v>900</v>
      </c>
      <c r="B7" t="s">
        <v>39</v>
      </c>
      <c r="C7" s="4">
        <v>900</v>
      </c>
      <c r="D7" s="4">
        <f t="shared" si="0"/>
        <v>0.26476194958932481</v>
      </c>
      <c r="E7" s="4">
        <v>1250</v>
      </c>
      <c r="F7" s="4">
        <f t="shared" si="1"/>
        <v>0.36697786389524983</v>
      </c>
      <c r="G7" s="11">
        <f t="shared" si="2"/>
        <v>0.10221591430592503</v>
      </c>
      <c r="H7" s="8">
        <f t="shared" si="3"/>
        <v>0.38606723686871647</v>
      </c>
    </row>
    <row r="8" spans="1:10" x14ac:dyDescent="0.3">
      <c r="B8" t="s">
        <v>83</v>
      </c>
      <c r="C8" s="4"/>
      <c r="D8" s="4"/>
      <c r="E8" s="4"/>
      <c r="F8" s="4"/>
      <c r="G8" s="11"/>
      <c r="H8" s="8"/>
    </row>
    <row r="9" spans="1:10" x14ac:dyDescent="0.3">
      <c r="A9">
        <v>100</v>
      </c>
      <c r="B9" t="s">
        <v>60</v>
      </c>
      <c r="C9" s="4">
        <v>30116</v>
      </c>
      <c r="D9" s="4">
        <f t="shared" si="0"/>
        <v>8.8595231931467833</v>
      </c>
      <c r="E9" s="4">
        <v>30328</v>
      </c>
      <c r="F9" s="4">
        <f t="shared" si="1"/>
        <v>8.9037637249721104</v>
      </c>
      <c r="G9" s="11">
        <f t="shared" si="2"/>
        <v>4.4240531825327167E-2</v>
      </c>
      <c r="H9" s="8">
        <f t="shared" si="3"/>
        <v>4.993556748014283E-3</v>
      </c>
    </row>
    <row r="10" spans="1:10" x14ac:dyDescent="0.3">
      <c r="A10">
        <v>200</v>
      </c>
      <c r="B10" t="s">
        <v>63</v>
      </c>
      <c r="C10" s="4">
        <v>1209</v>
      </c>
      <c r="D10" s="4">
        <f t="shared" si="0"/>
        <v>0.35566355228165963</v>
      </c>
      <c r="E10" s="4">
        <v>1269</v>
      </c>
      <c r="F10" s="4">
        <f t="shared" si="1"/>
        <v>0.37255592742645766</v>
      </c>
      <c r="G10" s="11">
        <f t="shared" si="2"/>
        <v>1.6892375144798022E-2</v>
      </c>
      <c r="H10" s="8">
        <f t="shared" si="3"/>
        <v>4.7495378810760151E-2</v>
      </c>
    </row>
    <row r="11" spans="1:10" x14ac:dyDescent="0.3">
      <c r="A11">
        <v>500</v>
      </c>
      <c r="B11" t="s">
        <v>64</v>
      </c>
      <c r="C11" s="4">
        <v>8100</v>
      </c>
      <c r="D11" s="4">
        <f t="shared" si="0"/>
        <v>2.382857546303923</v>
      </c>
      <c r="E11" s="4">
        <v>10500</v>
      </c>
      <c r="F11" s="4">
        <f t="shared" si="1"/>
        <v>3.0826140567200988</v>
      </c>
      <c r="G11" s="11">
        <f t="shared" si="2"/>
        <v>0.69975651041617581</v>
      </c>
      <c r="H11" s="8">
        <f t="shared" si="3"/>
        <v>0.29366275441080225</v>
      </c>
    </row>
    <row r="12" spans="1:10" x14ac:dyDescent="0.3">
      <c r="A12">
        <v>600</v>
      </c>
      <c r="B12" t="s">
        <v>65</v>
      </c>
      <c r="C12" s="4">
        <v>19889</v>
      </c>
      <c r="D12" s="4">
        <f t="shared" si="0"/>
        <v>5.8509449059800893</v>
      </c>
      <c r="E12" s="4">
        <v>20000</v>
      </c>
      <c r="F12" s="4">
        <f t="shared" si="1"/>
        <v>5.8716458223239973</v>
      </c>
      <c r="G12" s="11">
        <f t="shared" si="2"/>
        <v>2.0700916343908027E-2</v>
      </c>
      <c r="H12" s="8">
        <f t="shared" si="3"/>
        <v>3.5380467046869971E-3</v>
      </c>
    </row>
    <row r="13" spans="1:10" x14ac:dyDescent="0.3">
      <c r="B13" t="s">
        <v>93</v>
      </c>
      <c r="C13" s="4"/>
      <c r="D13" s="4"/>
      <c r="E13" s="4"/>
      <c r="F13" s="4"/>
      <c r="G13" s="11"/>
      <c r="H13" s="8"/>
    </row>
    <row r="14" spans="1:10" x14ac:dyDescent="0.3">
      <c r="A14">
        <v>100</v>
      </c>
      <c r="B14" t="s">
        <v>60</v>
      </c>
      <c r="C14" s="4">
        <v>15476</v>
      </c>
      <c r="D14" s="4">
        <f t="shared" si="0"/>
        <v>4.5527288131604333</v>
      </c>
      <c r="E14" s="4">
        <v>15000</v>
      </c>
      <c r="F14" s="4">
        <f t="shared" si="1"/>
        <v>4.4037343667429987</v>
      </c>
      <c r="G14" s="11">
        <f t="shared" ref="G14:G16" si="4">F14-D14</f>
        <v>-0.14899444641743465</v>
      </c>
      <c r="H14" s="8">
        <f t="shared" ref="H14:H16" si="5">G14/D14</f>
        <v>-3.2726404873213835E-2</v>
      </c>
    </row>
    <row r="15" spans="1:10" x14ac:dyDescent="0.3">
      <c r="A15">
        <v>200</v>
      </c>
      <c r="B15" t="s">
        <v>63</v>
      </c>
      <c r="C15" s="4">
        <v>4053</v>
      </c>
      <c r="D15" s="4">
        <f t="shared" si="0"/>
        <v>1.192311312983926</v>
      </c>
      <c r="E15" s="4">
        <v>5050</v>
      </c>
      <c r="F15" s="4">
        <f t="shared" si="1"/>
        <v>1.4825905701368094</v>
      </c>
      <c r="G15" s="11">
        <f t="shared" si="4"/>
        <v>0.29027925715288339</v>
      </c>
      <c r="H15" s="8">
        <f t="shared" si="5"/>
        <v>0.24345928281634677</v>
      </c>
    </row>
    <row r="16" spans="1:10" x14ac:dyDescent="0.3">
      <c r="A16">
        <v>500</v>
      </c>
      <c r="B16" t="s">
        <v>64</v>
      </c>
      <c r="C16" s="4">
        <v>28000</v>
      </c>
      <c r="D16" s="4">
        <f t="shared" si="0"/>
        <v>8.237038431667882</v>
      </c>
      <c r="E16" s="4">
        <v>30500</v>
      </c>
      <c r="F16" s="4">
        <f t="shared" si="1"/>
        <v>8.9542598790440966</v>
      </c>
      <c r="G16" s="11">
        <f t="shared" si="4"/>
        <v>0.71722144737621463</v>
      </c>
      <c r="H16" s="8">
        <f t="shared" si="5"/>
        <v>8.7072732915607826E-2</v>
      </c>
    </row>
    <row r="17" spans="1:8" x14ac:dyDescent="0.3">
      <c r="A17" s="21">
        <v>100</v>
      </c>
      <c r="B17" s="21" t="s">
        <v>66</v>
      </c>
      <c r="C17" s="22">
        <f>SUM(C3:C16)</f>
        <v>16582443</v>
      </c>
      <c r="D17" s="5">
        <f t="shared" si="0"/>
        <v>4878.2221529265016</v>
      </c>
      <c r="E17" s="22">
        <f>SUM(E3:E16)</f>
        <v>16169874</v>
      </c>
      <c r="F17" s="5">
        <f t="shared" si="1"/>
        <v>4747.1886559802715</v>
      </c>
      <c r="G17" s="15">
        <f t="shared" si="2"/>
        <v>-131.03349694623012</v>
      </c>
      <c r="H17" s="14">
        <f t="shared" si="3"/>
        <v>-2.6860912200897126E-2</v>
      </c>
    </row>
    <row r="18" spans="1:8" x14ac:dyDescent="0.3">
      <c r="A18" s="20"/>
      <c r="B18" s="21"/>
      <c r="C18" s="22"/>
      <c r="D18" s="4"/>
      <c r="E18" s="22"/>
      <c r="F18" s="4"/>
      <c r="G18" s="11"/>
      <c r="H18" s="8"/>
    </row>
    <row r="19" spans="1:8" x14ac:dyDescent="0.3">
      <c r="A19" s="46">
        <v>300</v>
      </c>
      <c r="B19" s="21" t="s">
        <v>67</v>
      </c>
      <c r="C19" s="24"/>
      <c r="D19" s="4"/>
      <c r="E19" s="24"/>
      <c r="F19" s="4"/>
      <c r="G19" s="11"/>
      <c r="H19" s="8"/>
    </row>
    <row r="20" spans="1:8" x14ac:dyDescent="0.3">
      <c r="A20" s="20"/>
      <c r="B20" s="26" t="s">
        <v>59</v>
      </c>
      <c r="C20" s="24"/>
      <c r="D20" s="4"/>
      <c r="E20" s="24"/>
      <c r="F20" s="4"/>
      <c r="G20" s="11"/>
      <c r="H20" s="8"/>
    </row>
    <row r="21" spans="1:8" x14ac:dyDescent="0.3">
      <c r="A21">
        <v>100</v>
      </c>
      <c r="B21" t="s">
        <v>60</v>
      </c>
      <c r="C21" s="4">
        <v>655241</v>
      </c>
      <c r="D21" s="4">
        <f t="shared" si="0"/>
        <v>192.75876067873196</v>
      </c>
      <c r="E21" s="4">
        <v>648258</v>
      </c>
      <c r="F21" s="4">
        <f t="shared" si="1"/>
        <v>190.31706887440549</v>
      </c>
      <c r="G21" s="11">
        <f t="shared" si="2"/>
        <v>-2.4416918043264673</v>
      </c>
      <c r="H21" s="8">
        <f t="shared" si="3"/>
        <v>-1.2667086028821264E-2</v>
      </c>
    </row>
    <row r="22" spans="1:8" x14ac:dyDescent="0.3">
      <c r="A22">
        <v>200</v>
      </c>
      <c r="B22" s="2" t="s">
        <v>63</v>
      </c>
      <c r="C22" s="4">
        <v>278687</v>
      </c>
      <c r="D22" s="4">
        <f t="shared" si="0"/>
        <v>81.9841260502224</v>
      </c>
      <c r="E22" s="4">
        <v>280184</v>
      </c>
      <c r="F22" s="4">
        <f t="shared" si="1"/>
        <v>82.257060654101352</v>
      </c>
      <c r="G22" s="11">
        <f t="shared" si="2"/>
        <v>0.27293460387895152</v>
      </c>
      <c r="H22" s="8">
        <f t="shared" si="3"/>
        <v>3.3291152449652921E-3</v>
      </c>
    </row>
    <row r="23" spans="1:8" x14ac:dyDescent="0.3">
      <c r="A23">
        <v>500</v>
      </c>
      <c r="B23" t="s">
        <v>64</v>
      </c>
      <c r="C23" s="4">
        <v>3280</v>
      </c>
      <c r="D23" s="4">
        <f t="shared" si="0"/>
        <v>0.96491021628109475</v>
      </c>
      <c r="E23" s="4">
        <v>3280</v>
      </c>
      <c r="F23" s="4">
        <f t="shared" si="1"/>
        <v>0.96294991486113568</v>
      </c>
      <c r="G23" s="11">
        <f t="shared" si="2"/>
        <v>-1.9603014199590652E-3</v>
      </c>
      <c r="H23" s="8">
        <f t="shared" si="3"/>
        <v>-2.0315894545239179E-3</v>
      </c>
    </row>
    <row r="24" spans="1:8" x14ac:dyDescent="0.3">
      <c r="A24">
        <v>600</v>
      </c>
      <c r="B24" t="s">
        <v>65</v>
      </c>
      <c r="C24" s="4">
        <v>37445</v>
      </c>
      <c r="D24" s="4">
        <f t="shared" si="0"/>
        <v>11.015568002635852</v>
      </c>
      <c r="E24" s="4">
        <v>37445</v>
      </c>
      <c r="F24" s="4">
        <f t="shared" ref="F24" si="6">E24/$J$2</f>
        <v>10.993188890846104</v>
      </c>
      <c r="G24" s="11">
        <f t="shared" ref="G24" si="7">F24-D24</f>
        <v>-2.2379111789748052E-2</v>
      </c>
      <c r="H24" s="8">
        <f t="shared" ref="H24" si="8">G24/D24</f>
        <v>-2.0315894545240953E-3</v>
      </c>
    </row>
    <row r="25" spans="1:8" x14ac:dyDescent="0.3">
      <c r="B25" t="s">
        <v>93</v>
      </c>
      <c r="C25" s="4"/>
      <c r="D25" s="4"/>
      <c r="E25" s="4"/>
      <c r="F25" s="4"/>
      <c r="G25" s="11"/>
      <c r="H25" s="8"/>
    </row>
    <row r="26" spans="1:8" x14ac:dyDescent="0.3">
      <c r="A26">
        <v>500</v>
      </c>
      <c r="B26" t="s">
        <v>64</v>
      </c>
      <c r="C26" s="4">
        <v>1000</v>
      </c>
      <c r="D26" s="4">
        <f t="shared" si="0"/>
        <v>0.29417994398813863</v>
      </c>
      <c r="E26" s="4">
        <v>1000</v>
      </c>
      <c r="F26" s="4">
        <f t="shared" si="1"/>
        <v>0.29358229111619988</v>
      </c>
      <c r="G26" s="11">
        <f t="shared" si="2"/>
        <v>-5.976528719387475E-4</v>
      </c>
      <c r="H26" s="8">
        <f t="shared" si="3"/>
        <v>-2.0315894545239457E-3</v>
      </c>
    </row>
    <row r="27" spans="1:8" x14ac:dyDescent="0.3">
      <c r="A27" s="1">
        <v>300</v>
      </c>
      <c r="B27" s="1" t="s">
        <v>68</v>
      </c>
      <c r="C27" s="5">
        <f>SUM(C21:C26)</f>
        <v>975653</v>
      </c>
      <c r="D27" s="5">
        <f t="shared" si="0"/>
        <v>287.01754489185942</v>
      </c>
      <c r="E27" s="5">
        <f>SUM(E21:E26)</f>
        <v>970167</v>
      </c>
      <c r="F27" s="5">
        <f t="shared" si="1"/>
        <v>284.82385062533029</v>
      </c>
      <c r="G27" s="15">
        <f t="shared" si="2"/>
        <v>-2.1936942665291213</v>
      </c>
      <c r="H27" s="14">
        <f t="shared" si="3"/>
        <v>-7.6430667935496657E-3</v>
      </c>
    </row>
    <row r="28" spans="1:8" x14ac:dyDescent="0.3">
      <c r="C28" s="4"/>
      <c r="D28" s="4"/>
      <c r="E28" s="4"/>
      <c r="F28" s="4"/>
      <c r="G28" s="11"/>
      <c r="H28" s="8"/>
    </row>
    <row r="29" spans="1:8" x14ac:dyDescent="0.3">
      <c r="A29" s="1">
        <v>400</v>
      </c>
      <c r="B29" s="1" t="s">
        <v>70</v>
      </c>
      <c r="C29" s="4"/>
      <c r="D29" s="4"/>
      <c r="E29" s="4"/>
      <c r="F29" s="4"/>
      <c r="G29" s="11"/>
      <c r="H29" s="8"/>
    </row>
    <row r="30" spans="1:8" x14ac:dyDescent="0.3">
      <c r="B30" s="2" t="s">
        <v>59</v>
      </c>
      <c r="C30" s="4"/>
      <c r="D30" s="4">
        <f t="shared" si="0"/>
        <v>0</v>
      </c>
      <c r="E30" s="4"/>
      <c r="F30" s="4"/>
      <c r="G30" s="11"/>
      <c r="H30" s="8"/>
    </row>
    <row r="31" spans="1:8" x14ac:dyDescent="0.3">
      <c r="A31">
        <v>100</v>
      </c>
      <c r="B31" t="s">
        <v>60</v>
      </c>
      <c r="C31" s="4">
        <v>588004</v>
      </c>
      <c r="D31" s="4">
        <f t="shared" si="0"/>
        <v>172.97898378480147</v>
      </c>
      <c r="E31" s="4">
        <v>609037</v>
      </c>
      <c r="F31" s="4">
        <f t="shared" si="1"/>
        <v>178.80247783453703</v>
      </c>
      <c r="G31" s="11">
        <f t="shared" si="2"/>
        <v>5.8234940497355581</v>
      </c>
      <c r="H31" s="8">
        <f t="shared" si="3"/>
        <v>3.3665905084633928E-2</v>
      </c>
    </row>
    <row r="32" spans="1:8" x14ac:dyDescent="0.3">
      <c r="A32">
        <v>200</v>
      </c>
      <c r="B32" s="2" t="s">
        <v>63</v>
      </c>
      <c r="C32" s="4">
        <v>249375</v>
      </c>
      <c r="D32" s="4">
        <f t="shared" si="0"/>
        <v>73.361123532042072</v>
      </c>
      <c r="E32" s="4">
        <v>264564</v>
      </c>
      <c r="F32" s="4">
        <f t="shared" si="1"/>
        <v>77.671305266866312</v>
      </c>
      <c r="G32" s="11">
        <f t="shared" si="2"/>
        <v>4.3101817348242406</v>
      </c>
      <c r="H32" s="8">
        <f t="shared" si="3"/>
        <v>5.8752940621767807E-2</v>
      </c>
    </row>
    <row r="33" spans="1:8" x14ac:dyDescent="0.3">
      <c r="A33">
        <v>500</v>
      </c>
      <c r="B33" s="2" t="s">
        <v>64</v>
      </c>
      <c r="C33" s="4">
        <v>624</v>
      </c>
      <c r="D33" s="4">
        <f t="shared" si="0"/>
        <v>0.18356828504859851</v>
      </c>
      <c r="E33" s="4">
        <v>750</v>
      </c>
      <c r="F33" s="4">
        <f t="shared" ref="F33" si="9">E33/$J$2</f>
        <v>0.22018671833714992</v>
      </c>
      <c r="G33" s="11">
        <f t="shared" ref="G33" si="10">F33-D33</f>
        <v>3.6618433288551411E-2</v>
      </c>
      <c r="H33" s="8">
        <f t="shared" ref="H33" si="11">G33/D33</f>
        <v>0.19948126267485103</v>
      </c>
    </row>
    <row r="34" spans="1:8" x14ac:dyDescent="0.3">
      <c r="A34">
        <v>600</v>
      </c>
      <c r="B34" t="s">
        <v>65</v>
      </c>
      <c r="C34" s="4">
        <v>1200</v>
      </c>
      <c r="D34" s="4">
        <f t="shared" si="0"/>
        <v>0.35301593278576637</v>
      </c>
      <c r="E34" s="4">
        <v>1200</v>
      </c>
      <c r="F34" s="4">
        <f t="shared" si="1"/>
        <v>0.35229874933943989</v>
      </c>
      <c r="G34" s="11">
        <f t="shared" si="2"/>
        <v>-7.171834463264859E-4</v>
      </c>
      <c r="H34" s="8">
        <f t="shared" si="3"/>
        <v>-2.0315894545239145E-3</v>
      </c>
    </row>
    <row r="35" spans="1:8" x14ac:dyDescent="0.3">
      <c r="B35" t="s">
        <v>457</v>
      </c>
      <c r="C35" s="4"/>
      <c r="D35" s="4"/>
      <c r="E35" s="4"/>
      <c r="F35" s="4"/>
      <c r="G35" s="11"/>
      <c r="H35" s="8"/>
    </row>
    <row r="36" spans="1:8" x14ac:dyDescent="0.3">
      <c r="A36">
        <v>500</v>
      </c>
      <c r="B36" t="s">
        <v>64</v>
      </c>
      <c r="C36" s="4">
        <v>15000</v>
      </c>
      <c r="D36" s="4">
        <f t="shared" si="0"/>
        <v>4.4126991598220799</v>
      </c>
      <c r="E36" s="4">
        <v>15500</v>
      </c>
      <c r="F36" s="4">
        <f t="shared" si="1"/>
        <v>4.5505255123010979</v>
      </c>
      <c r="G36" s="11">
        <f t="shared" si="2"/>
        <v>0.13782635247901798</v>
      </c>
      <c r="H36" s="8">
        <f t="shared" si="3"/>
        <v>3.1234024230325081E-2</v>
      </c>
    </row>
    <row r="37" spans="1:8" x14ac:dyDescent="0.3">
      <c r="A37">
        <v>600</v>
      </c>
      <c r="B37" t="s">
        <v>65</v>
      </c>
      <c r="C37" s="4">
        <v>1750</v>
      </c>
      <c r="D37" s="4">
        <f t="shared" si="0"/>
        <v>0.51481490197924262</v>
      </c>
      <c r="E37" s="4">
        <v>250</v>
      </c>
      <c r="F37" s="4">
        <f t="shared" si="1"/>
        <v>7.339557277904997E-2</v>
      </c>
      <c r="G37" s="11">
        <f t="shared" si="2"/>
        <v>-0.44141932920019267</v>
      </c>
      <c r="H37" s="8">
        <f t="shared" si="3"/>
        <v>-0.85743308420778919</v>
      </c>
    </row>
    <row r="38" spans="1:8" x14ac:dyDescent="0.3">
      <c r="B38" t="s">
        <v>89</v>
      </c>
      <c r="C38" s="4"/>
      <c r="D38" s="4"/>
      <c r="E38" s="4"/>
      <c r="F38" s="4"/>
      <c r="G38" s="11"/>
      <c r="H38" s="8"/>
    </row>
    <row r="39" spans="1:8" x14ac:dyDescent="0.3">
      <c r="A39">
        <v>100</v>
      </c>
      <c r="B39" t="s">
        <v>60</v>
      </c>
      <c r="C39" s="4">
        <v>8609</v>
      </c>
      <c r="D39" s="4">
        <f t="shared" si="0"/>
        <v>2.5325951377938858</v>
      </c>
      <c r="E39" s="4">
        <v>9096</v>
      </c>
      <c r="F39" s="4">
        <f t="shared" ref="F39:F43" si="12">E39/$J$2</f>
        <v>2.6704245199929542</v>
      </c>
      <c r="G39" s="11">
        <f t="shared" ref="G39:G43" si="13">F39-D39</f>
        <v>0.13782938219906837</v>
      </c>
      <c r="H39" s="8">
        <f t="shared" ref="H39:H43" si="14">G39/D39</f>
        <v>5.4422193323457907E-2</v>
      </c>
    </row>
    <row r="40" spans="1:8" x14ac:dyDescent="0.3">
      <c r="A40">
        <v>200</v>
      </c>
      <c r="B40" t="s">
        <v>63</v>
      </c>
      <c r="C40" s="4">
        <v>4805</v>
      </c>
      <c r="D40" s="4">
        <f t="shared" si="0"/>
        <v>1.4135346308630061</v>
      </c>
      <c r="E40" s="4">
        <v>5210</v>
      </c>
      <c r="F40" s="4">
        <f t="shared" si="12"/>
        <v>1.5295637367154014</v>
      </c>
      <c r="G40" s="11">
        <f t="shared" si="13"/>
        <v>0.11602910585239523</v>
      </c>
      <c r="H40" s="8">
        <f t="shared" si="14"/>
        <v>8.208437438957962E-2</v>
      </c>
    </row>
    <row r="41" spans="1:8" x14ac:dyDescent="0.3">
      <c r="B41" t="s">
        <v>93</v>
      </c>
      <c r="C41" s="4"/>
      <c r="D41" s="4"/>
      <c r="E41" s="4"/>
      <c r="F41" s="4"/>
      <c r="G41" s="11"/>
      <c r="H41" s="8"/>
    </row>
    <row r="42" spans="1:8" x14ac:dyDescent="0.3">
      <c r="A42">
        <v>100</v>
      </c>
      <c r="B42" t="s">
        <v>60</v>
      </c>
      <c r="C42" s="4">
        <v>1500</v>
      </c>
      <c r="D42" s="4">
        <f t="shared" si="0"/>
        <v>0.44126991598220799</v>
      </c>
      <c r="E42" s="4">
        <v>1750</v>
      </c>
      <c r="F42" s="4">
        <f t="shared" si="12"/>
        <v>0.5137690094533498</v>
      </c>
      <c r="G42" s="11">
        <f t="shared" si="13"/>
        <v>7.2499093471141807E-2</v>
      </c>
      <c r="H42" s="8">
        <f t="shared" si="14"/>
        <v>0.16429647896972194</v>
      </c>
    </row>
    <row r="43" spans="1:8" s="20" customFormat="1" x14ac:dyDescent="0.3">
      <c r="A43" s="20">
        <v>200</v>
      </c>
      <c r="B43" s="20" t="s">
        <v>63</v>
      </c>
      <c r="C43" s="24">
        <v>370</v>
      </c>
      <c r="D43" s="4">
        <f t="shared" si="0"/>
        <v>0.1088465792756113</v>
      </c>
      <c r="E43" s="24">
        <v>460</v>
      </c>
      <c r="F43" s="4">
        <f t="shared" si="12"/>
        <v>0.13504785391345195</v>
      </c>
      <c r="G43" s="11">
        <f t="shared" si="13"/>
        <v>2.6201274637840652E-2</v>
      </c>
      <c r="H43" s="8">
        <f t="shared" si="14"/>
        <v>0.2407174833808621</v>
      </c>
    </row>
    <row r="44" spans="1:8" x14ac:dyDescent="0.3">
      <c r="A44" s="1">
        <v>400</v>
      </c>
      <c r="B44" s="1" t="s">
        <v>71</v>
      </c>
      <c r="C44" s="5">
        <f>SUM(C31:C43)</f>
        <v>871237</v>
      </c>
      <c r="D44" s="5">
        <f t="shared" si="0"/>
        <v>256.30045186039393</v>
      </c>
      <c r="E44" s="5">
        <f>SUM(E31:E43)</f>
        <v>907817</v>
      </c>
      <c r="F44" s="5">
        <f t="shared" si="1"/>
        <v>266.51899477423524</v>
      </c>
      <c r="G44" s="15">
        <f t="shared" si="2"/>
        <v>10.218542913841304</v>
      </c>
      <c r="H44" s="14">
        <f t="shared" si="3"/>
        <v>3.9869390942031242E-2</v>
      </c>
    </row>
    <row r="45" spans="1:8" x14ac:dyDescent="0.3">
      <c r="C45" s="4"/>
      <c r="D45" s="4"/>
      <c r="E45" s="4"/>
      <c r="F45" s="4"/>
      <c r="G45" s="11"/>
      <c r="H45" s="8"/>
    </row>
    <row r="46" spans="1:8" x14ac:dyDescent="0.3">
      <c r="A46" s="1">
        <v>910</v>
      </c>
      <c r="B46" s="1" t="s">
        <v>76</v>
      </c>
      <c r="C46" s="4"/>
      <c r="D46" s="4"/>
      <c r="E46" s="4"/>
      <c r="F46" s="4"/>
      <c r="G46" s="11"/>
      <c r="H46" s="8"/>
    </row>
    <row r="47" spans="1:8" x14ac:dyDescent="0.3">
      <c r="B47" s="2" t="s">
        <v>59</v>
      </c>
      <c r="C47" s="4"/>
      <c r="D47" s="4"/>
      <c r="E47" s="4"/>
      <c r="F47" s="4"/>
      <c r="G47" s="11"/>
      <c r="H47" s="8"/>
    </row>
    <row r="48" spans="1:8" x14ac:dyDescent="0.3">
      <c r="A48">
        <v>100</v>
      </c>
      <c r="B48" t="s">
        <v>60</v>
      </c>
      <c r="C48" s="4">
        <v>97140</v>
      </c>
      <c r="D48" s="4">
        <f t="shared" si="0"/>
        <v>28.576639759007787</v>
      </c>
      <c r="E48" s="4">
        <v>99039</v>
      </c>
      <c r="F48" s="4">
        <f t="shared" si="1"/>
        <v>29.07609652985732</v>
      </c>
      <c r="G48" s="11">
        <f t="shared" si="2"/>
        <v>0.49945677084953388</v>
      </c>
      <c r="H48" s="8">
        <f t="shared" si="3"/>
        <v>1.747779917658435E-2</v>
      </c>
    </row>
    <row r="49" spans="1:8" x14ac:dyDescent="0.3">
      <c r="A49">
        <v>200</v>
      </c>
      <c r="B49" s="2" t="s">
        <v>63</v>
      </c>
      <c r="C49" s="4">
        <v>3822</v>
      </c>
      <c r="D49" s="4">
        <f t="shared" si="0"/>
        <v>1.1243557459226659</v>
      </c>
      <c r="E49" s="4">
        <v>4115</v>
      </c>
      <c r="F49" s="4">
        <f t="shared" si="1"/>
        <v>1.2080911279431625</v>
      </c>
      <c r="G49" s="11">
        <f t="shared" si="2"/>
        <v>8.3735382020496685E-2</v>
      </c>
      <c r="H49" s="8">
        <f t="shared" si="3"/>
        <v>7.4474099789281531E-2</v>
      </c>
    </row>
    <row r="50" spans="1:8" x14ac:dyDescent="0.3">
      <c r="A50">
        <v>500</v>
      </c>
      <c r="B50" t="s">
        <v>64</v>
      </c>
      <c r="C50" s="4">
        <v>250</v>
      </c>
      <c r="D50" s="4">
        <f t="shared" si="0"/>
        <v>7.3544985997034656E-2</v>
      </c>
      <c r="E50" s="4">
        <v>250</v>
      </c>
      <c r="F50" s="4">
        <f t="shared" si="1"/>
        <v>7.339557277904997E-2</v>
      </c>
      <c r="G50" s="11">
        <f t="shared" si="2"/>
        <v>-1.4941321798468687E-4</v>
      </c>
      <c r="H50" s="8">
        <f t="shared" si="3"/>
        <v>-2.0315894545239457E-3</v>
      </c>
    </row>
    <row r="51" spans="1:8" x14ac:dyDescent="0.3">
      <c r="A51">
        <v>900</v>
      </c>
      <c r="B51" t="s">
        <v>39</v>
      </c>
      <c r="C51" s="4">
        <v>300</v>
      </c>
      <c r="D51" s="4">
        <f t="shared" si="0"/>
        <v>8.8253983196441593E-2</v>
      </c>
      <c r="E51" s="4">
        <v>300</v>
      </c>
      <c r="F51" s="4">
        <f t="shared" si="1"/>
        <v>8.8074687334859972E-2</v>
      </c>
      <c r="G51" s="11">
        <f t="shared" si="2"/>
        <v>-1.7929586158162147E-4</v>
      </c>
      <c r="H51" s="8">
        <f t="shared" si="3"/>
        <v>-2.0315894545239145E-3</v>
      </c>
    </row>
    <row r="52" spans="1:8" x14ac:dyDescent="0.3">
      <c r="B52" t="s">
        <v>93</v>
      </c>
      <c r="C52" s="4"/>
      <c r="D52" s="4"/>
      <c r="E52" s="4"/>
      <c r="F52" s="4"/>
      <c r="G52" s="11"/>
      <c r="H52" s="8"/>
    </row>
    <row r="53" spans="1:8" x14ac:dyDescent="0.3">
      <c r="A53">
        <v>500</v>
      </c>
      <c r="B53" t="s">
        <v>64</v>
      </c>
      <c r="C53" s="4">
        <v>17500</v>
      </c>
      <c r="D53" s="4">
        <f t="shared" si="0"/>
        <v>5.1481490197924265</v>
      </c>
      <c r="E53" s="4">
        <v>17500</v>
      </c>
      <c r="F53" s="4">
        <f t="shared" si="1"/>
        <v>5.1376900945334985</v>
      </c>
      <c r="G53" s="11">
        <f t="shared" si="2"/>
        <v>-1.0458925258927998E-2</v>
      </c>
      <c r="H53" s="8">
        <f t="shared" si="3"/>
        <v>-2.0315894545239297E-3</v>
      </c>
    </row>
    <row r="54" spans="1:8" x14ac:dyDescent="0.3">
      <c r="A54" s="1">
        <v>910</v>
      </c>
      <c r="B54" s="1" t="s">
        <v>78</v>
      </c>
      <c r="C54" s="5">
        <f>SUM(C48:C53)</f>
        <v>119012</v>
      </c>
      <c r="D54" s="5">
        <f t="shared" si="0"/>
        <v>35.010943493916358</v>
      </c>
      <c r="E54" s="5">
        <f>SUM(E48:E53)</f>
        <v>121204</v>
      </c>
      <c r="F54" s="5">
        <f t="shared" si="1"/>
        <v>35.583348012447892</v>
      </c>
      <c r="G54" s="15">
        <f t="shared" si="2"/>
        <v>0.57240451853153473</v>
      </c>
      <c r="H54" s="14">
        <f t="shared" si="3"/>
        <v>1.6349302858147712E-2</v>
      </c>
    </row>
    <row r="55" spans="1:8" x14ac:dyDescent="0.3">
      <c r="C55" s="4"/>
      <c r="D55" s="4"/>
      <c r="E55" s="4"/>
      <c r="F55" s="4"/>
      <c r="G55" s="11"/>
      <c r="H55" s="8"/>
    </row>
    <row r="56" spans="1:8" x14ac:dyDescent="0.3">
      <c r="A56" s="1">
        <v>920</v>
      </c>
      <c r="B56" s="1" t="s">
        <v>79</v>
      </c>
      <c r="C56" s="4"/>
      <c r="D56" s="4"/>
      <c r="E56" s="4"/>
      <c r="F56" s="4"/>
      <c r="G56" s="11"/>
      <c r="H56" s="8"/>
    </row>
    <row r="57" spans="1:8" x14ac:dyDescent="0.3">
      <c r="A57">
        <v>100</v>
      </c>
      <c r="B57" t="s">
        <v>60</v>
      </c>
      <c r="C57" s="4">
        <v>289989</v>
      </c>
      <c r="D57" s="4">
        <f t="shared" si="0"/>
        <v>85.308947777176343</v>
      </c>
      <c r="E57" s="4">
        <v>294643</v>
      </c>
      <c r="F57" s="4">
        <f t="shared" si="1"/>
        <v>86.501967001350479</v>
      </c>
      <c r="G57" s="11">
        <f t="shared" si="2"/>
        <v>1.1930192241741366</v>
      </c>
      <c r="H57" s="8">
        <f t="shared" si="3"/>
        <v>1.3984690413604169E-2</v>
      </c>
    </row>
    <row r="58" spans="1:8" x14ac:dyDescent="0.3">
      <c r="A58">
        <v>200</v>
      </c>
      <c r="B58" s="2" t="s">
        <v>63</v>
      </c>
      <c r="C58" s="4">
        <v>26070</v>
      </c>
      <c r="D58" s="4">
        <f t="shared" si="0"/>
        <v>7.6692711397707747</v>
      </c>
      <c r="E58" s="4">
        <v>27325</v>
      </c>
      <c r="F58" s="4">
        <f t="shared" si="1"/>
        <v>8.022136104750162</v>
      </c>
      <c r="G58" s="11">
        <f t="shared" si="2"/>
        <v>0.35286496497938735</v>
      </c>
      <c r="H58" s="8">
        <f t="shared" si="3"/>
        <v>4.6010234681823241E-2</v>
      </c>
    </row>
    <row r="59" spans="1:8" x14ac:dyDescent="0.3">
      <c r="A59">
        <v>500</v>
      </c>
      <c r="B59" t="s">
        <v>64</v>
      </c>
      <c r="C59" s="4">
        <v>39244</v>
      </c>
      <c r="D59" s="4">
        <f t="shared" si="0"/>
        <v>11.544797721870513</v>
      </c>
      <c r="E59" s="4">
        <v>46350</v>
      </c>
      <c r="F59" s="4">
        <f t="shared" si="1"/>
        <v>13.607539193235866</v>
      </c>
      <c r="G59" s="11">
        <f t="shared" si="2"/>
        <v>2.0627414713653529</v>
      </c>
      <c r="H59" s="8">
        <f t="shared" si="3"/>
        <v>0.17867281186379619</v>
      </c>
    </row>
    <row r="60" spans="1:8" x14ac:dyDescent="0.3">
      <c r="A60">
        <v>600</v>
      </c>
      <c r="B60" t="s">
        <v>65</v>
      </c>
      <c r="C60" s="4">
        <v>45249</v>
      </c>
      <c r="D60" s="4">
        <f t="shared" si="0"/>
        <v>13.311348285519285</v>
      </c>
      <c r="E60" s="4">
        <v>48100</v>
      </c>
      <c r="F60" s="4">
        <f t="shared" si="1"/>
        <v>14.121308202689214</v>
      </c>
      <c r="G60" s="11">
        <f t="shared" si="2"/>
        <v>0.80995991716992854</v>
      </c>
      <c r="H60" s="8">
        <f t="shared" si="3"/>
        <v>6.0847323636707883E-2</v>
      </c>
    </row>
    <row r="61" spans="1:8" x14ac:dyDescent="0.3">
      <c r="A61">
        <v>900</v>
      </c>
      <c r="B61" t="s">
        <v>69</v>
      </c>
      <c r="C61" s="4">
        <v>5520</v>
      </c>
      <c r="D61" s="4">
        <f t="shared" si="0"/>
        <v>1.6238732908145252</v>
      </c>
      <c r="E61" s="4">
        <v>5700</v>
      </c>
      <c r="F61" s="4">
        <f t="shared" si="1"/>
        <v>1.6734190593623393</v>
      </c>
      <c r="G61" s="11">
        <f t="shared" si="2"/>
        <v>4.9545768547814006E-2</v>
      </c>
      <c r="H61" s="8">
        <f t="shared" si="3"/>
        <v>3.0510858715437177E-2</v>
      </c>
    </row>
    <row r="62" spans="1:8" x14ac:dyDescent="0.3">
      <c r="B62" t="s">
        <v>93</v>
      </c>
      <c r="C62" s="4"/>
      <c r="D62" s="4"/>
      <c r="E62" s="4"/>
      <c r="F62" s="4"/>
      <c r="G62" s="11"/>
      <c r="H62" s="8"/>
    </row>
    <row r="63" spans="1:8" x14ac:dyDescent="0.3">
      <c r="A63">
        <v>500</v>
      </c>
      <c r="B63" t="s">
        <v>64</v>
      </c>
      <c r="C63" s="4">
        <v>196025</v>
      </c>
      <c r="D63" s="4">
        <f t="shared" si="0"/>
        <v>57.666623520274875</v>
      </c>
      <c r="E63" s="4">
        <v>199251</v>
      </c>
      <c r="F63" s="4">
        <f t="shared" si="1"/>
        <v>58.496565087193943</v>
      </c>
      <c r="G63" s="11">
        <f t="shared" si="2"/>
        <v>0.82994156691906795</v>
      </c>
      <c r="H63" s="8">
        <f t="shared" si="3"/>
        <v>1.4392061061582194E-2</v>
      </c>
    </row>
    <row r="64" spans="1:8" x14ac:dyDescent="0.3">
      <c r="A64" s="1">
        <v>920</v>
      </c>
      <c r="B64" s="1" t="s">
        <v>80</v>
      </c>
      <c r="C64" s="5">
        <f>SUM(C57:C63)</f>
        <v>602097</v>
      </c>
      <c r="D64" s="5">
        <f t="shared" si="0"/>
        <v>177.12486173542632</v>
      </c>
      <c r="E64" s="5">
        <f>SUM(E57:E63)</f>
        <v>621369</v>
      </c>
      <c r="F64" s="5">
        <f t="shared" si="1"/>
        <v>182.42293464858201</v>
      </c>
      <c r="G64" s="15">
        <f t="shared" si="2"/>
        <v>5.2980729131556927</v>
      </c>
      <c r="H64" s="14">
        <f t="shared" si="3"/>
        <v>2.9911514743026262E-2</v>
      </c>
    </row>
    <row r="65" spans="1:8" x14ac:dyDescent="0.3">
      <c r="C65" s="4"/>
      <c r="D65" s="4"/>
      <c r="E65" s="4"/>
      <c r="F65" s="4"/>
      <c r="G65" s="11"/>
      <c r="H65" s="8"/>
    </row>
    <row r="66" spans="1:8" x14ac:dyDescent="0.3">
      <c r="A66" s="1">
        <v>2100</v>
      </c>
      <c r="B66" s="1" t="s">
        <v>81</v>
      </c>
      <c r="C66" s="4"/>
      <c r="D66" s="4"/>
      <c r="E66" s="4"/>
      <c r="F66" s="4"/>
      <c r="G66" s="11"/>
      <c r="H66" s="8"/>
    </row>
    <row r="67" spans="1:8" x14ac:dyDescent="0.3">
      <c r="A67">
        <v>100</v>
      </c>
      <c r="B67" t="s">
        <v>60</v>
      </c>
      <c r="C67" s="4">
        <v>669587</v>
      </c>
      <c r="D67" s="4">
        <f t="shared" si="0"/>
        <v>196.97906615518579</v>
      </c>
      <c r="E67" s="4">
        <v>896066</v>
      </c>
      <c r="F67" s="4">
        <f t="shared" si="1"/>
        <v>263.06910927132878</v>
      </c>
      <c r="G67" s="11">
        <f t="shared" si="2"/>
        <v>66.090043116142994</v>
      </c>
      <c r="H67" s="8">
        <f t="shared" si="3"/>
        <v>0.33551810558425205</v>
      </c>
    </row>
    <row r="68" spans="1:8" x14ac:dyDescent="0.3">
      <c r="A68">
        <v>200</v>
      </c>
      <c r="B68" s="2" t="s">
        <v>63</v>
      </c>
      <c r="C68" s="4">
        <v>280884</v>
      </c>
      <c r="D68" s="4">
        <f t="shared" si="0"/>
        <v>82.63043938716433</v>
      </c>
      <c r="E68" s="4">
        <v>519230</v>
      </c>
      <c r="F68" s="4">
        <f t="shared" si="1"/>
        <v>152.43673301626447</v>
      </c>
      <c r="G68" s="11">
        <f t="shared" si="2"/>
        <v>69.806293629100139</v>
      </c>
      <c r="H68" s="8">
        <f t="shared" si="3"/>
        <v>0.84480119126588749</v>
      </c>
    </row>
    <row r="69" spans="1:8" x14ac:dyDescent="0.3">
      <c r="A69">
        <v>500</v>
      </c>
      <c r="B69" t="s">
        <v>64</v>
      </c>
      <c r="C69" s="4">
        <v>5235</v>
      </c>
      <c r="D69" s="4">
        <f t="shared" ref="D69:D126" si="15">C69/$J$1</f>
        <v>1.5400320067779059</v>
      </c>
      <c r="E69" s="4">
        <v>8775</v>
      </c>
      <c r="F69" s="4">
        <f t="shared" ref="F69:F126" si="16">E69/$J$2</f>
        <v>2.5761846045446539</v>
      </c>
      <c r="G69" s="11">
        <f t="shared" ref="G69:G126" si="17">F69-D69</f>
        <v>1.0361525977667481</v>
      </c>
      <c r="H69" s="8">
        <f t="shared" ref="H69:H126" si="18">G69/D69</f>
        <v>0.67281237870803279</v>
      </c>
    </row>
    <row r="70" spans="1:8" x14ac:dyDescent="0.3">
      <c r="A70">
        <v>600</v>
      </c>
      <c r="B70" t="s">
        <v>65</v>
      </c>
      <c r="C70" s="4">
        <v>20945</v>
      </c>
      <c r="D70" s="4">
        <f t="shared" si="15"/>
        <v>6.1615989268315641</v>
      </c>
      <c r="E70" s="4">
        <v>21345</v>
      </c>
      <c r="F70" s="4">
        <f t="shared" si="16"/>
        <v>6.2665140038752867</v>
      </c>
      <c r="G70" s="11">
        <f t="shared" si="17"/>
        <v>0.1049150770437226</v>
      </c>
      <c r="H70" s="8">
        <f t="shared" si="18"/>
        <v>1.7027248655678461E-2</v>
      </c>
    </row>
    <row r="71" spans="1:8" x14ac:dyDescent="0.3">
      <c r="A71">
        <v>900</v>
      </c>
      <c r="B71" t="s">
        <v>39</v>
      </c>
      <c r="C71" s="4">
        <v>150</v>
      </c>
      <c r="D71" s="4">
        <f t="shared" si="15"/>
        <v>4.4126991598220797E-2</v>
      </c>
      <c r="E71" s="4">
        <v>150</v>
      </c>
      <c r="F71" s="4">
        <f t="shared" si="16"/>
        <v>4.4037343667429986E-2</v>
      </c>
      <c r="G71" s="11">
        <f t="shared" si="17"/>
        <v>-8.9647930790810737E-5</v>
      </c>
      <c r="H71" s="8">
        <f t="shared" si="18"/>
        <v>-2.0315894545239145E-3</v>
      </c>
    </row>
    <row r="72" spans="1:8" x14ac:dyDescent="0.3">
      <c r="A72" s="1">
        <v>2100</v>
      </c>
      <c r="B72" s="1" t="s">
        <v>82</v>
      </c>
      <c r="C72" s="5">
        <f>SUM(C67:C71)</f>
        <v>976801</v>
      </c>
      <c r="D72" s="5">
        <f t="shared" si="15"/>
        <v>287.35526346755779</v>
      </c>
      <c r="E72" s="5">
        <f>SUM(E67:E71)</f>
        <v>1445566</v>
      </c>
      <c r="F72" s="5">
        <f t="shared" si="16"/>
        <v>424.39257823968063</v>
      </c>
      <c r="G72" s="15">
        <f t="shared" si="17"/>
        <v>137.03731477212284</v>
      </c>
      <c r="H72" s="14">
        <f t="shared" si="18"/>
        <v>0.47689161186217233</v>
      </c>
    </row>
    <row r="73" spans="1:8" x14ac:dyDescent="0.3">
      <c r="C73" s="4"/>
      <c r="D73" s="4"/>
      <c r="E73" s="4"/>
      <c r="F73" s="4"/>
      <c r="G73" s="11"/>
      <c r="H73" s="8"/>
    </row>
    <row r="74" spans="1:8" x14ac:dyDescent="0.3">
      <c r="A74" s="1">
        <v>2200</v>
      </c>
      <c r="B74" s="1" t="s">
        <v>83</v>
      </c>
      <c r="C74" s="4" t="s">
        <v>22</v>
      </c>
      <c r="D74" s="4"/>
      <c r="E74" s="4"/>
      <c r="F74" s="4"/>
      <c r="G74" s="11"/>
      <c r="H74" s="8"/>
    </row>
    <row r="75" spans="1:8" x14ac:dyDescent="0.3">
      <c r="A75">
        <v>100</v>
      </c>
      <c r="B75" t="s">
        <v>60</v>
      </c>
      <c r="C75" s="4">
        <v>511599</v>
      </c>
      <c r="D75" s="4">
        <f t="shared" si="15"/>
        <v>150.50216516438775</v>
      </c>
      <c r="E75" s="4">
        <v>548180</v>
      </c>
      <c r="F75" s="4">
        <f t="shared" si="16"/>
        <v>160.93594034407846</v>
      </c>
      <c r="G75" s="11">
        <f t="shared" si="17"/>
        <v>10.433775179690713</v>
      </c>
      <c r="H75" s="8">
        <f t="shared" si="18"/>
        <v>6.9326412469178103E-2</v>
      </c>
    </row>
    <row r="76" spans="1:8" x14ac:dyDescent="0.3">
      <c r="A76">
        <v>200</v>
      </c>
      <c r="B76" s="2" t="s">
        <v>63</v>
      </c>
      <c r="C76" s="4">
        <v>220076</v>
      </c>
      <c r="D76" s="4">
        <f t="shared" si="15"/>
        <v>64.741945353133602</v>
      </c>
      <c r="E76" s="4">
        <v>236425</v>
      </c>
      <c r="F76" s="4">
        <f t="shared" si="16"/>
        <v>69.410193177147562</v>
      </c>
      <c r="G76" s="11">
        <f t="shared" si="17"/>
        <v>4.6682478240139602</v>
      </c>
      <c r="H76" s="8">
        <f t="shared" si="18"/>
        <v>7.2105461128038381E-2</v>
      </c>
    </row>
    <row r="77" spans="1:8" x14ac:dyDescent="0.3">
      <c r="A77">
        <v>500</v>
      </c>
      <c r="B77" t="s">
        <v>64</v>
      </c>
      <c r="C77" s="4">
        <v>45375</v>
      </c>
      <c r="D77" s="4">
        <f t="shared" si="15"/>
        <v>13.348414958461792</v>
      </c>
      <c r="E77" s="4">
        <v>48134</v>
      </c>
      <c r="F77" s="4">
        <f t="shared" si="16"/>
        <v>14.131290000587166</v>
      </c>
      <c r="G77" s="11">
        <f t="shared" si="17"/>
        <v>0.78287504212537407</v>
      </c>
      <c r="H77" s="8">
        <f t="shared" si="18"/>
        <v>5.8649288665475294E-2</v>
      </c>
    </row>
    <row r="78" spans="1:8" x14ac:dyDescent="0.3">
      <c r="A78">
        <v>600</v>
      </c>
      <c r="B78" t="s">
        <v>65</v>
      </c>
      <c r="C78" s="4">
        <v>75362</v>
      </c>
      <c r="D78" s="4">
        <f t="shared" si="15"/>
        <v>22.169988938834106</v>
      </c>
      <c r="E78" s="4">
        <v>81387</v>
      </c>
      <c r="F78" s="4">
        <f t="shared" si="16"/>
        <v>23.893781927074158</v>
      </c>
      <c r="G78" s="11">
        <f t="shared" si="17"/>
        <v>1.7237929882400529</v>
      </c>
      <c r="H78" s="8">
        <f t="shared" si="18"/>
        <v>7.7753443765619906E-2</v>
      </c>
    </row>
    <row r="79" spans="1:8" x14ac:dyDescent="0.3">
      <c r="A79" s="1">
        <v>2200</v>
      </c>
      <c r="B79" s="1" t="s">
        <v>84</v>
      </c>
      <c r="C79" s="5">
        <f>SUM(C75:C78)</f>
        <v>852412</v>
      </c>
      <c r="D79" s="5">
        <f t="shared" si="15"/>
        <v>250.76251441481725</v>
      </c>
      <c r="E79" s="5">
        <f>SUM(E75:E78)</f>
        <v>914126</v>
      </c>
      <c r="F79" s="5">
        <f t="shared" si="16"/>
        <v>268.37120544888734</v>
      </c>
      <c r="G79" s="15">
        <f t="shared" si="17"/>
        <v>17.608691034070091</v>
      </c>
      <c r="H79" s="14">
        <f t="shared" si="18"/>
        <v>7.0220587296159348E-2</v>
      </c>
    </row>
    <row r="80" spans="1:8" x14ac:dyDescent="0.3">
      <c r="C80" s="4"/>
      <c r="D80" s="4"/>
      <c r="E80" s="4"/>
      <c r="F80" s="4"/>
      <c r="G80" s="11"/>
      <c r="H80" s="8"/>
    </row>
    <row r="81" spans="1:8" x14ac:dyDescent="0.3">
      <c r="A81" s="1">
        <v>2300</v>
      </c>
      <c r="B81" s="1" t="s">
        <v>85</v>
      </c>
      <c r="C81" s="4"/>
      <c r="D81" s="4"/>
      <c r="E81" s="4"/>
      <c r="F81" s="4"/>
      <c r="G81" s="11"/>
      <c r="H81" s="8"/>
    </row>
    <row r="82" spans="1:8" x14ac:dyDescent="0.3">
      <c r="A82">
        <v>100</v>
      </c>
      <c r="B82" t="s">
        <v>60</v>
      </c>
      <c r="C82" s="4">
        <v>707307</v>
      </c>
      <c r="D82" s="4">
        <f t="shared" si="15"/>
        <v>208.07553364241838</v>
      </c>
      <c r="E82" s="4">
        <v>730611</v>
      </c>
      <c r="F82" s="4">
        <f t="shared" si="16"/>
        <v>214.49445129469791</v>
      </c>
      <c r="G82" s="11">
        <f t="shared" si="17"/>
        <v>6.4189176522795321</v>
      </c>
      <c r="H82" s="8">
        <f t="shared" si="18"/>
        <v>3.0848978445061011E-2</v>
      </c>
    </row>
    <row r="83" spans="1:8" x14ac:dyDescent="0.3">
      <c r="A83">
        <v>200</v>
      </c>
      <c r="B83" s="2" t="s">
        <v>63</v>
      </c>
      <c r="C83" s="4">
        <v>270001</v>
      </c>
      <c r="D83" s="4">
        <f t="shared" si="15"/>
        <v>79.428879056741422</v>
      </c>
      <c r="E83" s="4">
        <v>282792</v>
      </c>
      <c r="F83" s="4">
        <f t="shared" si="16"/>
        <v>83.022723269332403</v>
      </c>
      <c r="G83" s="11">
        <f t="shared" si="17"/>
        <v>3.5938442125909802</v>
      </c>
      <c r="H83" s="8">
        <f t="shared" si="18"/>
        <v>4.5246064847820074E-2</v>
      </c>
    </row>
    <row r="84" spans="1:8" x14ac:dyDescent="0.3">
      <c r="A84">
        <v>500</v>
      </c>
      <c r="B84" t="s">
        <v>64</v>
      </c>
      <c r="C84" s="4">
        <v>235472</v>
      </c>
      <c r="D84" s="4">
        <f t="shared" si="15"/>
        <v>69.27113977077498</v>
      </c>
      <c r="E84" s="4">
        <v>265475</v>
      </c>
      <c r="F84" s="4">
        <f t="shared" si="16"/>
        <v>77.938758734073161</v>
      </c>
      <c r="G84" s="11">
        <f t="shared" si="17"/>
        <v>8.6676189632981817</v>
      </c>
      <c r="H84" s="8">
        <f t="shared" si="18"/>
        <v>0.12512597586787494</v>
      </c>
    </row>
    <row r="85" spans="1:8" x14ac:dyDescent="0.3">
      <c r="A85">
        <v>600</v>
      </c>
      <c r="B85" t="s">
        <v>65</v>
      </c>
      <c r="C85" s="4">
        <v>28261</v>
      </c>
      <c r="D85" s="4">
        <f t="shared" si="15"/>
        <v>8.3138193970487855</v>
      </c>
      <c r="E85" s="4">
        <v>36625</v>
      </c>
      <c r="F85" s="4">
        <f t="shared" si="16"/>
        <v>10.752451412130821</v>
      </c>
      <c r="G85" s="11">
        <f t="shared" si="17"/>
        <v>2.4386320150820353</v>
      </c>
      <c r="H85" s="8">
        <f t="shared" si="18"/>
        <v>0.2933227074848046</v>
      </c>
    </row>
    <row r="86" spans="1:8" x14ac:dyDescent="0.3">
      <c r="A86">
        <v>900</v>
      </c>
      <c r="B86" t="s">
        <v>69</v>
      </c>
      <c r="C86" s="4">
        <v>23055</v>
      </c>
      <c r="D86" s="4">
        <f t="shared" si="15"/>
        <v>6.7823186086465368</v>
      </c>
      <c r="E86" s="4">
        <v>27000</v>
      </c>
      <c r="F86" s="4">
        <f t="shared" si="16"/>
        <v>7.9267218601373965</v>
      </c>
      <c r="G86" s="11">
        <f t="shared" si="17"/>
        <v>1.1444032514908598</v>
      </c>
      <c r="H86" s="8">
        <f t="shared" si="18"/>
        <v>0.16873333700836476</v>
      </c>
    </row>
    <row r="87" spans="1:8" x14ac:dyDescent="0.3">
      <c r="A87" s="1">
        <v>2300</v>
      </c>
      <c r="B87" s="1" t="s">
        <v>86</v>
      </c>
      <c r="C87" s="5">
        <f>SUM(C82:C86)</f>
        <v>1264096</v>
      </c>
      <c r="D87" s="5">
        <f t="shared" si="15"/>
        <v>371.87169047563009</v>
      </c>
      <c r="E87" s="5">
        <f>SUM(E82:E86)</f>
        <v>1342503</v>
      </c>
      <c r="F87" s="5">
        <f t="shared" si="16"/>
        <v>394.1351065703717</v>
      </c>
      <c r="G87" s="15">
        <f t="shared" si="17"/>
        <v>22.263416094741615</v>
      </c>
      <c r="H87" s="14">
        <f t="shared" si="18"/>
        <v>5.9868542470297575E-2</v>
      </c>
    </row>
    <row r="88" spans="1:8" x14ac:dyDescent="0.3">
      <c r="C88" s="4"/>
      <c r="D88" s="4"/>
      <c r="E88" s="4"/>
      <c r="F88" s="4"/>
      <c r="G88" s="11"/>
      <c r="H88" s="8"/>
    </row>
    <row r="89" spans="1:8" x14ac:dyDescent="0.3">
      <c r="A89" s="1">
        <v>2400</v>
      </c>
      <c r="B89" s="1" t="s">
        <v>87</v>
      </c>
      <c r="C89" s="4"/>
      <c r="D89" s="4"/>
      <c r="E89" s="4"/>
      <c r="F89" s="4"/>
      <c r="G89" s="11"/>
      <c r="H89" s="8"/>
    </row>
    <row r="90" spans="1:8" x14ac:dyDescent="0.3">
      <c r="A90">
        <v>100</v>
      </c>
      <c r="B90" t="s">
        <v>60</v>
      </c>
      <c r="C90" s="4">
        <v>1967710</v>
      </c>
      <c r="D90" s="4">
        <f t="shared" si="15"/>
        <v>578.86081758490025</v>
      </c>
      <c r="E90" s="4">
        <v>2033748</v>
      </c>
      <c r="F90" s="4">
        <f t="shared" si="16"/>
        <v>597.07239739298927</v>
      </c>
      <c r="G90" s="11">
        <f t="shared" si="17"/>
        <v>18.211579808089027</v>
      </c>
      <c r="H90" s="8">
        <f t="shared" si="18"/>
        <v>3.1461068455230126E-2</v>
      </c>
    </row>
    <row r="91" spans="1:8" x14ac:dyDescent="0.3">
      <c r="A91">
        <v>200</v>
      </c>
      <c r="B91" s="2" t="s">
        <v>63</v>
      </c>
      <c r="C91" s="4">
        <v>818368</v>
      </c>
      <c r="D91" s="4">
        <f t="shared" si="15"/>
        <v>240.74745240168505</v>
      </c>
      <c r="E91" s="4">
        <v>861870</v>
      </c>
      <c r="F91" s="4">
        <f t="shared" si="16"/>
        <v>253.0297692443192</v>
      </c>
      <c r="G91" s="11">
        <f t="shared" si="17"/>
        <v>12.282316842634145</v>
      </c>
      <c r="H91" s="8">
        <f t="shared" si="18"/>
        <v>5.1017432251541359E-2</v>
      </c>
    </row>
    <row r="92" spans="1:8" x14ac:dyDescent="0.3">
      <c r="A92">
        <v>500</v>
      </c>
      <c r="B92" t="s">
        <v>64</v>
      </c>
      <c r="C92" s="4">
        <v>202199</v>
      </c>
      <c r="D92" s="4">
        <f t="shared" si="15"/>
        <v>59.482890494457649</v>
      </c>
      <c r="E92" s="4">
        <v>194122</v>
      </c>
      <c r="F92" s="4">
        <f t="shared" si="16"/>
        <v>56.990781516058952</v>
      </c>
      <c r="G92" s="11">
        <f t="shared" si="17"/>
        <v>-2.4921089783986972</v>
      </c>
      <c r="H92" s="8">
        <f t="shared" si="18"/>
        <v>-4.189623196994606E-2</v>
      </c>
    </row>
    <row r="93" spans="1:8" x14ac:dyDescent="0.3">
      <c r="A93">
        <v>600</v>
      </c>
      <c r="B93" t="s">
        <v>65</v>
      </c>
      <c r="C93" s="4">
        <v>10922</v>
      </c>
      <c r="D93" s="4">
        <f t="shared" si="15"/>
        <v>3.2130333482384503</v>
      </c>
      <c r="E93" s="4">
        <v>13810</v>
      </c>
      <c r="F93" s="4">
        <f t="shared" si="16"/>
        <v>4.0543714403147204</v>
      </c>
      <c r="G93" s="11">
        <f t="shared" si="17"/>
        <v>0.84133809207627008</v>
      </c>
      <c r="H93" s="8">
        <f t="shared" si="18"/>
        <v>0.26185165259412413</v>
      </c>
    </row>
    <row r="94" spans="1:8" x14ac:dyDescent="0.3">
      <c r="A94">
        <v>900</v>
      </c>
      <c r="B94" t="s">
        <v>69</v>
      </c>
      <c r="C94" s="4">
        <v>2280</v>
      </c>
      <c r="D94" s="4">
        <f t="shared" si="15"/>
        <v>0.67073027229295612</v>
      </c>
      <c r="E94" s="4">
        <v>3550</v>
      </c>
      <c r="F94" s="4">
        <f t="shared" si="16"/>
        <v>1.0422171334625097</v>
      </c>
      <c r="G94" s="11">
        <f t="shared" si="17"/>
        <v>0.37148686116955354</v>
      </c>
      <c r="H94" s="8">
        <f t="shared" si="18"/>
        <v>0.55385432343703511</v>
      </c>
    </row>
    <row r="95" spans="1:8" x14ac:dyDescent="0.3">
      <c r="A95" s="1">
        <v>2400</v>
      </c>
      <c r="B95" s="1" t="s">
        <v>88</v>
      </c>
      <c r="C95" s="5">
        <f>SUM(C90:C94)</f>
        <v>3001479</v>
      </c>
      <c r="D95" s="5">
        <f t="shared" si="15"/>
        <v>882.9749241015744</v>
      </c>
      <c r="E95" s="5">
        <f>SUM(E90:E94)</f>
        <v>3107100</v>
      </c>
      <c r="F95" s="5">
        <f t="shared" si="16"/>
        <v>912.18953672714463</v>
      </c>
      <c r="G95" s="15">
        <f t="shared" si="17"/>
        <v>29.214612625570226</v>
      </c>
      <c r="H95" s="14">
        <f t="shared" si="18"/>
        <v>3.3086571122386117E-2</v>
      </c>
    </row>
    <row r="96" spans="1:8" x14ac:dyDescent="0.3">
      <c r="C96" s="4"/>
      <c r="D96" s="4"/>
      <c r="E96" s="4"/>
      <c r="F96" s="4"/>
      <c r="G96" s="11"/>
      <c r="H96" s="8"/>
    </row>
    <row r="97" spans="1:8" x14ac:dyDescent="0.3">
      <c r="A97" s="1">
        <v>2500</v>
      </c>
      <c r="B97" s="1" t="s">
        <v>89</v>
      </c>
      <c r="C97" s="4"/>
      <c r="D97" s="4"/>
      <c r="E97" s="4"/>
      <c r="F97" s="4"/>
      <c r="G97" s="11"/>
      <c r="H97" s="8"/>
    </row>
    <row r="98" spans="1:8" x14ac:dyDescent="0.3">
      <c r="A98">
        <v>100</v>
      </c>
      <c r="B98" t="s">
        <v>60</v>
      </c>
      <c r="C98" s="4">
        <v>317124</v>
      </c>
      <c r="D98" s="4">
        <f t="shared" si="15"/>
        <v>93.291520557294476</v>
      </c>
      <c r="E98" s="4">
        <v>337735</v>
      </c>
      <c r="F98" s="4">
        <f t="shared" si="16"/>
        <v>99.15301509012977</v>
      </c>
      <c r="G98" s="11">
        <f t="shared" si="17"/>
        <v>5.8614945328352945</v>
      </c>
      <c r="H98" s="8">
        <f t="shared" si="18"/>
        <v>6.2829874546159736E-2</v>
      </c>
    </row>
    <row r="99" spans="1:8" x14ac:dyDescent="0.3">
      <c r="A99">
        <v>200</v>
      </c>
      <c r="B99" s="2" t="s">
        <v>63</v>
      </c>
      <c r="C99" s="4">
        <v>150845</v>
      </c>
      <c r="D99" s="4">
        <f t="shared" si="15"/>
        <v>44.375573650890772</v>
      </c>
      <c r="E99" s="4">
        <v>163602</v>
      </c>
      <c r="F99" s="4">
        <f t="shared" si="16"/>
        <v>48.030649991192533</v>
      </c>
      <c r="G99" s="11">
        <f t="shared" si="17"/>
        <v>3.6550763403017612</v>
      </c>
      <c r="H99" s="8">
        <f t="shared" si="18"/>
        <v>8.2366852743285965E-2</v>
      </c>
    </row>
    <row r="100" spans="1:8" x14ac:dyDescent="0.3">
      <c r="A100">
        <v>500</v>
      </c>
      <c r="B100" t="s">
        <v>64</v>
      </c>
      <c r="C100" s="4">
        <v>20148</v>
      </c>
      <c r="D100" s="4">
        <f t="shared" si="15"/>
        <v>5.9271375114730178</v>
      </c>
      <c r="E100" s="4">
        <v>27600</v>
      </c>
      <c r="F100" s="4">
        <f t="shared" si="16"/>
        <v>8.1028712348071164</v>
      </c>
      <c r="G100" s="11">
        <f t="shared" si="17"/>
        <v>2.1757337233340985</v>
      </c>
      <c r="H100" s="8">
        <f t="shared" si="18"/>
        <v>0.36708001444585736</v>
      </c>
    </row>
    <row r="101" spans="1:8" x14ac:dyDescent="0.3">
      <c r="A101">
        <v>600</v>
      </c>
      <c r="B101" t="s">
        <v>65</v>
      </c>
      <c r="C101" s="4">
        <v>59082</v>
      </c>
      <c r="D101" s="4">
        <f t="shared" si="15"/>
        <v>17.380739450707207</v>
      </c>
      <c r="E101" s="4">
        <v>67909</v>
      </c>
      <c r="F101" s="4">
        <f t="shared" si="16"/>
        <v>19.936879807410019</v>
      </c>
      <c r="G101" s="11">
        <f t="shared" si="17"/>
        <v>2.5561403567028123</v>
      </c>
      <c r="H101" s="8">
        <f t="shared" si="18"/>
        <v>0.14706741125440467</v>
      </c>
    </row>
    <row r="102" spans="1:8" x14ac:dyDescent="0.3">
      <c r="A102">
        <v>900</v>
      </c>
      <c r="B102" t="s">
        <v>69</v>
      </c>
      <c r="C102" s="4">
        <v>500</v>
      </c>
      <c r="D102" s="4">
        <f t="shared" si="15"/>
        <v>0.14708997199406931</v>
      </c>
      <c r="E102" s="4">
        <v>500</v>
      </c>
      <c r="F102" s="4">
        <f t="shared" si="16"/>
        <v>0.14679114555809994</v>
      </c>
      <c r="G102" s="11">
        <f t="shared" si="17"/>
        <v>-2.9882643596937375E-4</v>
      </c>
      <c r="H102" s="8">
        <f t="shared" si="18"/>
        <v>-2.0315894545239457E-3</v>
      </c>
    </row>
    <row r="103" spans="1:8" x14ac:dyDescent="0.3">
      <c r="A103" s="1">
        <v>2500</v>
      </c>
      <c r="B103" s="1" t="s">
        <v>90</v>
      </c>
      <c r="C103" s="5">
        <f>SUM(C98:C102)</f>
        <v>547699</v>
      </c>
      <c r="D103" s="5">
        <f t="shared" si="15"/>
        <v>161.12206114235954</v>
      </c>
      <c r="E103" s="5">
        <f>SUM(E98:E102)</f>
        <v>597346</v>
      </c>
      <c r="F103" s="5">
        <f t="shared" si="16"/>
        <v>175.37020726909753</v>
      </c>
      <c r="G103" s="15">
        <f t="shared" si="17"/>
        <v>14.248146126737993</v>
      </c>
      <c r="H103" s="14">
        <f t="shared" si="18"/>
        <v>8.843075880309792E-2</v>
      </c>
    </row>
    <row r="104" spans="1:8" x14ac:dyDescent="0.3">
      <c r="C104" s="4"/>
      <c r="D104" s="4"/>
      <c r="E104" s="4"/>
      <c r="F104" s="4"/>
      <c r="G104" s="11"/>
      <c r="H104" s="8"/>
    </row>
    <row r="105" spans="1:8" x14ac:dyDescent="0.3">
      <c r="A105" s="1">
        <v>2600</v>
      </c>
      <c r="B105" s="1" t="s">
        <v>91</v>
      </c>
      <c r="C105" s="4"/>
      <c r="D105" s="4"/>
      <c r="E105" s="4"/>
      <c r="F105" s="4"/>
      <c r="G105" s="11"/>
      <c r="H105" s="8"/>
    </row>
    <row r="106" spans="1:8" x14ac:dyDescent="0.3">
      <c r="A106">
        <v>100</v>
      </c>
      <c r="B106" t="s">
        <v>60</v>
      </c>
      <c r="C106" s="4">
        <v>1813054</v>
      </c>
      <c r="D106" s="4">
        <f t="shared" si="15"/>
        <v>533.36412416747078</v>
      </c>
      <c r="E106" s="4">
        <v>1839171</v>
      </c>
      <c r="F106" s="4">
        <f t="shared" si="16"/>
        <v>539.9480359344725</v>
      </c>
      <c r="G106" s="11">
        <f t="shared" si="17"/>
        <v>6.5839117670017231</v>
      </c>
      <c r="H106" s="8">
        <f t="shared" si="18"/>
        <v>1.2344121902234361E-2</v>
      </c>
    </row>
    <row r="107" spans="1:8" x14ac:dyDescent="0.3">
      <c r="A107">
        <v>200</v>
      </c>
      <c r="B107" s="2" t="s">
        <v>63</v>
      </c>
      <c r="C107" s="4">
        <v>826027</v>
      </c>
      <c r="D107" s="4">
        <f t="shared" si="15"/>
        <v>243.00057659269021</v>
      </c>
      <c r="E107" s="4">
        <v>845002</v>
      </c>
      <c r="F107" s="4">
        <f t="shared" si="16"/>
        <v>248.07762315777114</v>
      </c>
      <c r="G107" s="11">
        <f t="shared" si="17"/>
        <v>5.0770465650809342</v>
      </c>
      <c r="H107" s="8">
        <f t="shared" si="18"/>
        <v>2.0893146165619669E-2</v>
      </c>
    </row>
    <row r="108" spans="1:8" x14ac:dyDescent="0.3">
      <c r="A108">
        <v>500</v>
      </c>
      <c r="B108" t="s">
        <v>64</v>
      </c>
      <c r="C108" s="4">
        <v>688492</v>
      </c>
      <c r="D108" s="4">
        <f t="shared" si="15"/>
        <v>202.54053799628156</v>
      </c>
      <c r="E108" s="4">
        <v>718905</v>
      </c>
      <c r="F108" s="4">
        <f t="shared" si="16"/>
        <v>211.05777699489167</v>
      </c>
      <c r="G108" s="11">
        <f t="shared" si="17"/>
        <v>8.5172389986101109</v>
      </c>
      <c r="H108" s="8">
        <f t="shared" si="18"/>
        <v>4.2052021204596973E-2</v>
      </c>
    </row>
    <row r="109" spans="1:8" x14ac:dyDescent="0.3">
      <c r="A109">
        <v>600</v>
      </c>
      <c r="B109" t="s">
        <v>65</v>
      </c>
      <c r="C109" s="4">
        <v>1025029</v>
      </c>
      <c r="D109" s="4">
        <f t="shared" si="15"/>
        <v>301.54297380621779</v>
      </c>
      <c r="E109" s="4">
        <v>1043701</v>
      </c>
      <c r="F109" s="4">
        <f t="shared" si="16"/>
        <v>306.41213082026894</v>
      </c>
      <c r="G109" s="11">
        <f t="shared" si="17"/>
        <v>4.8691570140511544</v>
      </c>
      <c r="H109" s="8">
        <f t="shared" si="18"/>
        <v>1.6147472954154279E-2</v>
      </c>
    </row>
    <row r="110" spans="1:8" x14ac:dyDescent="0.3">
      <c r="A110">
        <v>700</v>
      </c>
      <c r="B110" t="s">
        <v>95</v>
      </c>
      <c r="C110" s="4">
        <v>283256</v>
      </c>
      <c r="D110" s="4">
        <f t="shared" si="15"/>
        <v>83.328234214304203</v>
      </c>
      <c r="E110" s="4">
        <v>0</v>
      </c>
      <c r="F110" s="4">
        <f t="shared" si="16"/>
        <v>0</v>
      </c>
      <c r="G110" s="11">
        <f t="shared" si="17"/>
        <v>-83.328234214304203</v>
      </c>
      <c r="H110" s="8">
        <f t="shared" si="18"/>
        <v>-1</v>
      </c>
    </row>
    <row r="111" spans="1:8" x14ac:dyDescent="0.3">
      <c r="A111">
        <v>900</v>
      </c>
      <c r="B111" t="s">
        <v>69</v>
      </c>
      <c r="C111" s="4">
        <v>2058</v>
      </c>
      <c r="D111" s="4">
        <f t="shared" si="15"/>
        <v>0.60542232472758939</v>
      </c>
      <c r="E111" s="4">
        <v>3525</v>
      </c>
      <c r="F111" s="4">
        <f t="shared" si="16"/>
        <v>1.0348775761846045</v>
      </c>
      <c r="G111" s="11">
        <f t="shared" si="17"/>
        <v>0.42945525145701513</v>
      </c>
      <c r="H111" s="8">
        <f t="shared" si="18"/>
        <v>0.70934822505967077</v>
      </c>
    </row>
    <row r="112" spans="1:8" x14ac:dyDescent="0.3">
      <c r="A112" s="1">
        <v>2600</v>
      </c>
      <c r="B112" s="1" t="s">
        <v>92</v>
      </c>
      <c r="C112" s="5">
        <f>SUM(C106:C111)</f>
        <v>4637916</v>
      </c>
      <c r="D112" s="5">
        <f t="shared" si="15"/>
        <v>1364.381869101692</v>
      </c>
      <c r="E112" s="5">
        <f>SUM(E106:E111)</f>
        <v>4450304</v>
      </c>
      <c r="F112" s="5">
        <f t="shared" si="16"/>
        <v>1306.5304444835888</v>
      </c>
      <c r="G112" s="15">
        <f t="shared" si="17"/>
        <v>-57.851424618103238</v>
      </c>
      <c r="H112" s="14">
        <f t="shared" si="18"/>
        <v>-4.2401197148854354E-2</v>
      </c>
    </row>
    <row r="113" spans="1:8" x14ac:dyDescent="0.3">
      <c r="C113" s="4"/>
      <c r="D113" s="4"/>
      <c r="E113" s="4"/>
      <c r="F113" s="4"/>
      <c r="G113" s="11"/>
      <c r="H113" s="8"/>
    </row>
    <row r="114" spans="1:8" x14ac:dyDescent="0.3">
      <c r="A114" s="1">
        <v>2700</v>
      </c>
      <c r="B114" s="1" t="s">
        <v>93</v>
      </c>
      <c r="C114" s="4"/>
      <c r="D114" s="4"/>
      <c r="E114" s="4"/>
      <c r="F114" s="4"/>
      <c r="G114" s="11"/>
      <c r="H114" s="8"/>
    </row>
    <row r="115" spans="1:8" x14ac:dyDescent="0.3">
      <c r="A115">
        <v>100</v>
      </c>
      <c r="B115" t="s">
        <v>60</v>
      </c>
      <c r="C115" s="4">
        <v>651272</v>
      </c>
      <c r="D115" s="4">
        <f t="shared" si="15"/>
        <v>191.59116048104303</v>
      </c>
      <c r="E115" s="4">
        <v>666212</v>
      </c>
      <c r="F115" s="4">
        <f t="shared" si="16"/>
        <v>195.58804532910577</v>
      </c>
      <c r="G115" s="11">
        <f t="shared" si="17"/>
        <v>3.9968848480627344</v>
      </c>
      <c r="H115" s="8">
        <f t="shared" si="18"/>
        <v>2.0861530553014245E-2</v>
      </c>
    </row>
    <row r="116" spans="1:8" x14ac:dyDescent="0.3">
      <c r="A116">
        <v>200</v>
      </c>
      <c r="B116" s="2" t="s">
        <v>63</v>
      </c>
      <c r="C116" s="4">
        <v>258710</v>
      </c>
      <c r="D116" s="4">
        <f t="shared" si="15"/>
        <v>76.107293309171354</v>
      </c>
      <c r="E116" s="4">
        <v>268978</v>
      </c>
      <c r="F116" s="4">
        <f t="shared" si="16"/>
        <v>78.967177499853207</v>
      </c>
      <c r="G116" s="11">
        <f t="shared" si="17"/>
        <v>2.8598841906818535</v>
      </c>
      <c r="H116" s="8">
        <f t="shared" si="18"/>
        <v>3.7577005649959458E-2</v>
      </c>
    </row>
    <row r="117" spans="1:8" x14ac:dyDescent="0.3">
      <c r="A117">
        <v>500</v>
      </c>
      <c r="B117" t="s">
        <v>64</v>
      </c>
      <c r="C117" s="4">
        <v>132646</v>
      </c>
      <c r="D117" s="4">
        <f t="shared" si="15"/>
        <v>39.021792850250641</v>
      </c>
      <c r="E117" s="4">
        <v>157100</v>
      </c>
      <c r="F117" s="4">
        <f t="shared" si="16"/>
        <v>46.121777934355002</v>
      </c>
      <c r="G117" s="11">
        <f t="shared" si="17"/>
        <v>7.099985084104361</v>
      </c>
      <c r="H117" s="8">
        <f t="shared" si="18"/>
        <v>0.18194922799552396</v>
      </c>
    </row>
    <row r="118" spans="1:8" x14ac:dyDescent="0.3">
      <c r="A118">
        <v>600</v>
      </c>
      <c r="B118" t="s">
        <v>65</v>
      </c>
      <c r="C118" s="4">
        <v>254242</v>
      </c>
      <c r="D118" s="4">
        <f t="shared" si="15"/>
        <v>74.792897319432342</v>
      </c>
      <c r="E118" s="4">
        <v>297150</v>
      </c>
      <c r="F118" s="4">
        <f t="shared" si="16"/>
        <v>87.237977805178801</v>
      </c>
      <c r="G118" s="11">
        <f t="shared" si="17"/>
        <v>12.445080485746459</v>
      </c>
      <c r="H118" s="8">
        <f t="shared" si="18"/>
        <v>0.16639388139484518</v>
      </c>
    </row>
    <row r="119" spans="1:8" x14ac:dyDescent="0.3">
      <c r="A119">
        <v>900</v>
      </c>
      <c r="B119" t="s">
        <v>69</v>
      </c>
      <c r="C119" s="4">
        <v>2377</v>
      </c>
      <c r="D119" s="4">
        <f t="shared" si="15"/>
        <v>0.69926572685980559</v>
      </c>
      <c r="E119" s="4">
        <v>3100</v>
      </c>
      <c r="F119" s="4">
        <f t="shared" si="16"/>
        <v>0.91010510246021969</v>
      </c>
      <c r="G119" s="11">
        <f t="shared" si="17"/>
        <v>0.2108393756004141</v>
      </c>
      <c r="H119" s="8">
        <f t="shared" si="18"/>
        <v>0.3015153860710878</v>
      </c>
    </row>
    <row r="120" spans="1:8" x14ac:dyDescent="0.3">
      <c r="A120" s="1">
        <v>2700</v>
      </c>
      <c r="B120" s="1" t="s">
        <v>94</v>
      </c>
      <c r="C120" s="5">
        <f>SUM(C115:C119)</f>
        <v>1299247</v>
      </c>
      <c r="D120" s="5">
        <f t="shared" si="15"/>
        <v>382.21240968675716</v>
      </c>
      <c r="E120" s="5">
        <f>SUM(E115:E119)</f>
        <v>1392540</v>
      </c>
      <c r="F120" s="5">
        <f t="shared" si="16"/>
        <v>408.82508367095301</v>
      </c>
      <c r="G120" s="15">
        <f t="shared" si="17"/>
        <v>26.612673984195851</v>
      </c>
      <c r="H120" s="14">
        <f t="shared" si="18"/>
        <v>6.9627969447685678E-2</v>
      </c>
    </row>
    <row r="121" spans="1:8" x14ac:dyDescent="0.3">
      <c r="C121" s="4"/>
      <c r="D121" s="4"/>
      <c r="E121" s="4"/>
      <c r="F121" s="4"/>
      <c r="G121" s="11"/>
      <c r="H121" s="8"/>
    </row>
    <row r="122" spans="1:8" x14ac:dyDescent="0.3">
      <c r="A122" s="1">
        <v>2900</v>
      </c>
      <c r="B122" s="1" t="s">
        <v>97</v>
      </c>
      <c r="C122" s="4"/>
      <c r="D122" s="4"/>
      <c r="E122" s="4"/>
      <c r="F122" s="4"/>
      <c r="G122" s="11"/>
      <c r="H122" s="8"/>
    </row>
    <row r="123" spans="1:8" x14ac:dyDescent="0.3">
      <c r="A123">
        <v>910</v>
      </c>
      <c r="B123" t="s">
        <v>99</v>
      </c>
      <c r="C123" s="4">
        <v>2620389</v>
      </c>
      <c r="D123" s="4">
        <f t="shared" si="15"/>
        <v>770.86588924713465</v>
      </c>
      <c r="E123" s="4">
        <v>2359074</v>
      </c>
      <c r="F123" s="4">
        <f t="shared" si="16"/>
        <v>692.58234983265811</v>
      </c>
      <c r="G123" s="11">
        <f t="shared" si="17"/>
        <v>-78.283539414476536</v>
      </c>
      <c r="H123" s="8">
        <f t="shared" si="18"/>
        <v>-0.10155273505607061</v>
      </c>
    </row>
    <row r="124" spans="1:8" x14ac:dyDescent="0.3">
      <c r="A124" s="1">
        <v>2900</v>
      </c>
      <c r="B124" s="1" t="s">
        <v>98</v>
      </c>
      <c r="C124" s="5">
        <f>SUM(C123:C123)</f>
        <v>2620389</v>
      </c>
      <c r="D124" s="5">
        <f t="shared" si="15"/>
        <v>770.86588924713465</v>
      </c>
      <c r="E124" s="5">
        <f>SUM(E123:E123)</f>
        <v>2359074</v>
      </c>
      <c r="F124" s="5">
        <f t="shared" si="16"/>
        <v>692.58234983265811</v>
      </c>
      <c r="G124" s="15">
        <f t="shared" si="17"/>
        <v>-78.283539414476536</v>
      </c>
      <c r="H124" s="14">
        <f t="shared" si="18"/>
        <v>-0.10155273505607061</v>
      </c>
    </row>
    <row r="125" spans="1:8" x14ac:dyDescent="0.3">
      <c r="B125" s="1"/>
      <c r="C125" s="5"/>
      <c r="D125" s="4"/>
      <c r="E125" s="5"/>
      <c r="F125" s="4"/>
      <c r="G125" s="11"/>
      <c r="H125" s="8"/>
    </row>
    <row r="126" spans="1:8" x14ac:dyDescent="0.3">
      <c r="B126" s="1" t="s">
        <v>121</v>
      </c>
      <c r="C126" s="5">
        <v>15276575</v>
      </c>
      <c r="D126" s="5">
        <f t="shared" si="15"/>
        <v>4494.0619778305991</v>
      </c>
      <c r="E126" s="5">
        <v>15685900</v>
      </c>
      <c r="F126" s="5">
        <f t="shared" si="16"/>
        <v>4605.1024602195994</v>
      </c>
      <c r="G126" s="15">
        <f t="shared" si="17"/>
        <v>111.04048238900032</v>
      </c>
      <c r="H126" s="14">
        <f t="shared" si="18"/>
        <v>2.4708266805568722E-2</v>
      </c>
    </row>
    <row r="127" spans="1:8" x14ac:dyDescent="0.3">
      <c r="B127" s="1"/>
      <c r="C127" s="5"/>
      <c r="D127" s="4"/>
      <c r="E127" s="5"/>
      <c r="F127" s="4"/>
      <c r="G127" s="11"/>
      <c r="H127" s="8"/>
    </row>
    <row r="128" spans="1:8" x14ac:dyDescent="0.3">
      <c r="B128" s="1" t="s">
        <v>105</v>
      </c>
      <c r="C128" s="5">
        <v>34427007</v>
      </c>
      <c r="D128" s="5">
        <f>C128/$J$1</f>
        <v>10127.734990939258</v>
      </c>
      <c r="E128" s="5">
        <v>34476331</v>
      </c>
      <c r="F128" s="5">
        <f t="shared" ref="F128:F180" si="19">E128/$J$2</f>
        <v>10121.640244260467</v>
      </c>
      <c r="G128" s="15">
        <f t="shared" ref="G128:G167" si="20">F128-D128</f>
        <v>-6.0947466787911253</v>
      </c>
      <c r="H128" s="14">
        <f t="shared" ref="H128:H167" si="21">G128/D128</f>
        <v>-6.017877328192107E-4</v>
      </c>
    </row>
    <row r="129" spans="1:8" x14ac:dyDescent="0.3">
      <c r="C129" s="4"/>
      <c r="D129" s="4"/>
      <c r="E129" s="4"/>
      <c r="F129" s="4"/>
      <c r="G129" s="11"/>
      <c r="H129" s="8"/>
    </row>
    <row r="130" spans="1:8" x14ac:dyDescent="0.3">
      <c r="A130" s="1">
        <v>6300</v>
      </c>
      <c r="B130" s="1" t="s">
        <v>100</v>
      </c>
      <c r="C130" s="5"/>
      <c r="D130" s="5">
        <f t="shared" ref="D130:D180" si="22">C130/$J$1</f>
        <v>0</v>
      </c>
      <c r="E130" s="5"/>
      <c r="F130" s="5">
        <f t="shared" si="19"/>
        <v>0</v>
      </c>
      <c r="G130" s="15">
        <f t="shared" si="20"/>
        <v>0</v>
      </c>
      <c r="H130" s="14" t="e">
        <f t="shared" si="21"/>
        <v>#DIV/0!</v>
      </c>
    </row>
    <row r="131" spans="1:8" x14ac:dyDescent="0.3">
      <c r="D131" s="4"/>
      <c r="F131" s="4"/>
      <c r="G131" s="11"/>
      <c r="H131" s="8"/>
    </row>
    <row r="132" spans="1:8" x14ac:dyDescent="0.3">
      <c r="B132" t="s">
        <v>458</v>
      </c>
      <c r="C132" s="4">
        <v>2520677</v>
      </c>
      <c r="D132" s="4">
        <f t="shared" si="22"/>
        <v>741.53261867218941</v>
      </c>
      <c r="E132" s="4">
        <v>0</v>
      </c>
      <c r="F132" s="4">
        <f t="shared" si="19"/>
        <v>0</v>
      </c>
      <c r="G132" s="11">
        <f t="shared" si="20"/>
        <v>-741.53261867218941</v>
      </c>
      <c r="H132" s="8">
        <f t="shared" si="21"/>
        <v>-1</v>
      </c>
    </row>
    <row r="133" spans="1:8" x14ac:dyDescent="0.3">
      <c r="B133" t="s">
        <v>459</v>
      </c>
      <c r="C133" s="4">
        <v>0</v>
      </c>
      <c r="D133" s="4">
        <f t="shared" si="22"/>
        <v>0</v>
      </c>
      <c r="E133" s="4">
        <v>2394657</v>
      </c>
      <c r="F133" s="4">
        <f t="shared" si="19"/>
        <v>703.02888849744591</v>
      </c>
      <c r="G133" s="11">
        <f t="shared" si="20"/>
        <v>703.02888849744591</v>
      </c>
      <c r="H133" s="8" t="e">
        <f t="shared" si="21"/>
        <v>#DIV/0!</v>
      </c>
    </row>
    <row r="134" spans="1:8" x14ac:dyDescent="0.3">
      <c r="B134" t="s">
        <v>460</v>
      </c>
      <c r="C134" s="4">
        <v>65030</v>
      </c>
      <c r="D134" s="4">
        <f t="shared" si="22"/>
        <v>19.130521757548657</v>
      </c>
      <c r="E134" s="4">
        <v>56980</v>
      </c>
      <c r="F134" s="4">
        <f t="shared" ref="F134" si="23">E134/$J$2</f>
        <v>16.728318947801071</v>
      </c>
      <c r="G134" s="11">
        <f t="shared" ref="G134" si="24">F134-D134</f>
        <v>-2.4022028097475854</v>
      </c>
      <c r="H134" s="8">
        <f t="shared" ref="H134" si="25">G134/D134</f>
        <v>-0.1255691214380866</v>
      </c>
    </row>
    <row r="135" spans="1:8" x14ac:dyDescent="0.3">
      <c r="B135" t="s">
        <v>196</v>
      </c>
      <c r="C135" s="4">
        <v>2722931</v>
      </c>
      <c r="D135" s="4">
        <f t="shared" si="22"/>
        <v>801.03168906356632</v>
      </c>
      <c r="E135" s="4">
        <v>0</v>
      </c>
      <c r="F135" s="4">
        <f t="shared" si="19"/>
        <v>0</v>
      </c>
      <c r="G135" s="11">
        <f t="shared" si="20"/>
        <v>-801.03168906356632</v>
      </c>
      <c r="H135" s="8">
        <f t="shared" si="21"/>
        <v>-1</v>
      </c>
    </row>
    <row r="136" spans="1:8" x14ac:dyDescent="0.3">
      <c r="A136" s="1">
        <v>8000</v>
      </c>
      <c r="B136" s="1" t="s">
        <v>102</v>
      </c>
      <c r="C136" s="15">
        <f>SUM(C132:C135)</f>
        <v>5308638</v>
      </c>
      <c r="D136" s="5">
        <f t="shared" si="22"/>
        <v>1561.6948294933043</v>
      </c>
      <c r="E136" s="15">
        <f>SUM(E132:E135)</f>
        <v>2451637</v>
      </c>
      <c r="F136" s="5">
        <f t="shared" si="19"/>
        <v>719.75720744524699</v>
      </c>
      <c r="G136" s="15">
        <f t="shared" si="20"/>
        <v>-841.93762204805728</v>
      </c>
      <c r="H136" s="14">
        <f t="shared" si="21"/>
        <v>-0.53911789047878578</v>
      </c>
    </row>
    <row r="137" spans="1:8" x14ac:dyDescent="0.3">
      <c r="A137" s="1"/>
      <c r="B137" s="1"/>
      <c r="C137" s="15"/>
      <c r="D137" s="5"/>
      <c r="E137" s="15"/>
      <c r="F137" s="5"/>
      <c r="G137" s="15"/>
      <c r="H137" s="14"/>
    </row>
    <row r="138" spans="1:8" x14ac:dyDescent="0.3">
      <c r="B138" s="1" t="s">
        <v>106</v>
      </c>
      <c r="C138" s="5">
        <v>39735545</v>
      </c>
      <c r="D138" s="5">
        <f t="shared" si="22"/>
        <v>11689.400402438163</v>
      </c>
      <c r="E138" s="5">
        <v>36927968</v>
      </c>
      <c r="F138" s="5">
        <f t="shared" si="19"/>
        <v>10841.397451705714</v>
      </c>
      <c r="G138" s="15">
        <f t="shared" si="20"/>
        <v>-848.00295073244888</v>
      </c>
      <c r="H138" s="14">
        <f t="shared" si="21"/>
        <v>-7.2544606355991817E-2</v>
      </c>
    </row>
    <row r="139" spans="1:8" x14ac:dyDescent="0.3">
      <c r="D139" s="4"/>
      <c r="F139" s="4"/>
      <c r="G139" s="11"/>
      <c r="H139" s="8"/>
    </row>
    <row r="140" spans="1:8" x14ac:dyDescent="0.3">
      <c r="A140" s="91" t="s">
        <v>349</v>
      </c>
      <c r="B140" s="91"/>
      <c r="C140" s="91"/>
      <c r="D140" s="91"/>
      <c r="E140" s="91"/>
      <c r="F140" s="91"/>
      <c r="G140" s="91"/>
      <c r="H140" s="91"/>
    </row>
    <row r="141" spans="1:8" x14ac:dyDescent="0.3">
      <c r="A141">
        <v>100</v>
      </c>
      <c r="B141" t="s">
        <v>226</v>
      </c>
      <c r="C141" s="4">
        <v>2703669</v>
      </c>
      <c r="D141" s="4">
        <f t="shared" si="22"/>
        <v>795.36519498246685</v>
      </c>
      <c r="E141" s="4">
        <v>2581524</v>
      </c>
      <c r="F141" s="4">
        <f t="shared" si="19"/>
        <v>757.88973049145682</v>
      </c>
      <c r="G141" s="11">
        <f t="shared" si="20"/>
        <v>-37.47546449101003</v>
      </c>
      <c r="H141" s="8">
        <f t="shared" si="21"/>
        <v>-4.7117305015887886E-2</v>
      </c>
    </row>
    <row r="142" spans="1:8" x14ac:dyDescent="0.3">
      <c r="A142">
        <v>200</v>
      </c>
      <c r="B142" t="s">
        <v>115</v>
      </c>
      <c r="C142" s="4">
        <v>136709</v>
      </c>
      <c r="D142" s="4">
        <f t="shared" si="22"/>
        <v>40.217045962674447</v>
      </c>
      <c r="E142" s="4">
        <v>249232</v>
      </c>
      <c r="F142" s="4">
        <f t="shared" si="19"/>
        <v>73.170101579472728</v>
      </c>
      <c r="G142" s="11">
        <f t="shared" si="20"/>
        <v>32.953055616798281</v>
      </c>
      <c r="H142" s="8">
        <f t="shared" si="21"/>
        <v>0.8193803107115849</v>
      </c>
    </row>
    <row r="143" spans="1:8" x14ac:dyDescent="0.3">
      <c r="A143">
        <v>300</v>
      </c>
      <c r="B143" t="s">
        <v>332</v>
      </c>
      <c r="C143" s="4">
        <v>155924</v>
      </c>
      <c r="D143" s="4">
        <f t="shared" si="22"/>
        <v>45.869713586406533</v>
      </c>
      <c r="E143" s="4">
        <v>140117</v>
      </c>
      <c r="F143" s="4">
        <f t="shared" si="19"/>
        <v>41.135869884328578</v>
      </c>
      <c r="G143" s="11">
        <f t="shared" si="20"/>
        <v>-4.7338437020779551</v>
      </c>
      <c r="H143" s="8">
        <f t="shared" si="21"/>
        <v>-0.10320194594545773</v>
      </c>
    </row>
    <row r="144" spans="1:8" x14ac:dyDescent="0.3">
      <c r="A144">
        <v>400</v>
      </c>
      <c r="B144" t="s">
        <v>70</v>
      </c>
      <c r="C144" s="4">
        <v>379148</v>
      </c>
      <c r="D144" s="4">
        <f t="shared" si="22"/>
        <v>111.53773740321479</v>
      </c>
      <c r="E144" s="4">
        <v>317947</v>
      </c>
      <c r="F144" s="4">
        <f t="shared" si="19"/>
        <v>93.3436087135224</v>
      </c>
      <c r="G144" s="11">
        <f t="shared" si="20"/>
        <v>-18.194128689692391</v>
      </c>
      <c r="H144" s="8">
        <f t="shared" si="21"/>
        <v>-0.16312083348005937</v>
      </c>
    </row>
    <row r="145" spans="1:8" x14ac:dyDescent="0.3">
      <c r="A145">
        <v>600</v>
      </c>
      <c r="B145" t="s">
        <v>155</v>
      </c>
      <c r="C145" s="4">
        <v>151080</v>
      </c>
      <c r="D145" s="4">
        <f t="shared" si="22"/>
        <v>44.444705937727988</v>
      </c>
      <c r="E145" s="4">
        <v>142809</v>
      </c>
      <c r="F145" s="4">
        <f t="shared" si="19"/>
        <v>41.92619341201339</v>
      </c>
      <c r="G145" s="11">
        <f t="shared" si="20"/>
        <v>-2.5185125257145984</v>
      </c>
      <c r="H145" s="8">
        <f t="shared" si="21"/>
        <v>-5.6666198427396876E-2</v>
      </c>
    </row>
    <row r="146" spans="1:8" x14ac:dyDescent="0.3">
      <c r="A146">
        <v>800</v>
      </c>
      <c r="B146" t="s">
        <v>508</v>
      </c>
      <c r="C146" s="4">
        <v>20903</v>
      </c>
      <c r="D146" s="4">
        <f t="shared" si="22"/>
        <v>6.1492433691840622</v>
      </c>
      <c r="E146" s="4">
        <v>7430</v>
      </c>
      <c r="F146" s="4">
        <f t="shared" si="19"/>
        <v>2.181316422993365</v>
      </c>
      <c r="G146" s="11">
        <f t="shared" si="20"/>
        <v>-3.9679269461906972</v>
      </c>
      <c r="H146" s="8">
        <f t="shared" si="21"/>
        <v>-0.64527076063948308</v>
      </c>
    </row>
    <row r="147" spans="1:8" x14ac:dyDescent="0.3">
      <c r="A147">
        <v>2100</v>
      </c>
      <c r="B147" t="s">
        <v>81</v>
      </c>
      <c r="C147" s="4">
        <v>99112</v>
      </c>
      <c r="D147" s="4">
        <f t="shared" si="22"/>
        <v>29.156762608552398</v>
      </c>
      <c r="E147" s="4">
        <v>146411</v>
      </c>
      <c r="F147" s="4">
        <f t="shared" si="19"/>
        <v>42.983676824613944</v>
      </c>
      <c r="G147" s="11">
        <f t="shared" si="20"/>
        <v>13.826914216061546</v>
      </c>
      <c r="H147" s="8">
        <f t="shared" si="21"/>
        <v>0.47422666232518457</v>
      </c>
    </row>
    <row r="148" spans="1:8" x14ac:dyDescent="0.3">
      <c r="A148">
        <v>2200</v>
      </c>
      <c r="B148" t="s">
        <v>83</v>
      </c>
      <c r="C148" s="4">
        <v>57718</v>
      </c>
      <c r="D148" s="4">
        <f t="shared" si="22"/>
        <v>16.979478007107385</v>
      </c>
      <c r="E148" s="4">
        <v>59395</v>
      </c>
      <c r="F148" s="4">
        <f t="shared" si="19"/>
        <v>17.437320180846694</v>
      </c>
      <c r="G148" s="11">
        <f t="shared" si="20"/>
        <v>0.45784217373930858</v>
      </c>
      <c r="H148" s="8">
        <f t="shared" si="21"/>
        <v>2.6964443403246077E-2</v>
      </c>
    </row>
    <row r="149" spans="1:8" x14ac:dyDescent="0.3">
      <c r="A149">
        <v>2600</v>
      </c>
      <c r="B149" t="s">
        <v>486</v>
      </c>
      <c r="C149" s="4">
        <v>0</v>
      </c>
      <c r="D149" s="4">
        <f t="shared" si="22"/>
        <v>0</v>
      </c>
      <c r="E149" s="4">
        <v>8250</v>
      </c>
      <c r="F149" s="4">
        <f t="shared" si="19"/>
        <v>2.4220539017086491</v>
      </c>
      <c r="G149" s="11">
        <f t="shared" si="20"/>
        <v>2.4220539017086491</v>
      </c>
      <c r="H149" s="8" t="e">
        <f t="shared" si="21"/>
        <v>#DIV/0!</v>
      </c>
    </row>
    <row r="150" spans="1:8" x14ac:dyDescent="0.3">
      <c r="B150" s="1" t="s">
        <v>222</v>
      </c>
      <c r="C150" s="5">
        <f>SUM(C141:C149)</f>
        <v>3704263</v>
      </c>
      <c r="D150" s="5">
        <f t="shared" si="22"/>
        <v>1089.7198818573345</v>
      </c>
      <c r="E150" s="5">
        <f>SUM(E141:E149)</f>
        <v>3653115</v>
      </c>
      <c r="F150" s="5">
        <f t="shared" si="19"/>
        <v>1072.4898714109565</v>
      </c>
      <c r="G150" s="15">
        <f t="shared" si="20"/>
        <v>-17.230010446377946</v>
      </c>
      <c r="H150" s="14">
        <f t="shared" si="21"/>
        <v>-1.5811412394358508E-2</v>
      </c>
    </row>
    <row r="151" spans="1:8" x14ac:dyDescent="0.3">
      <c r="D151" s="4"/>
      <c r="F151" s="4"/>
      <c r="G151" s="11"/>
      <c r="H151" s="8"/>
    </row>
    <row r="152" spans="1:8" x14ac:dyDescent="0.3">
      <c r="A152" s="91" t="s">
        <v>240</v>
      </c>
      <c r="B152" s="91"/>
      <c r="C152" s="91"/>
      <c r="D152" s="91"/>
      <c r="E152" s="91"/>
      <c r="F152" s="91"/>
      <c r="G152" s="91"/>
      <c r="H152" s="91"/>
    </row>
    <row r="153" spans="1:8" x14ac:dyDescent="0.3">
      <c r="A153">
        <v>200</v>
      </c>
      <c r="B153" t="s">
        <v>115</v>
      </c>
      <c r="C153" s="4">
        <v>4012412</v>
      </c>
      <c r="D153" s="4">
        <f t="shared" si="22"/>
        <v>1180.3711374173354</v>
      </c>
      <c r="E153" s="4">
        <v>4144503</v>
      </c>
      <c r="F153" s="4">
        <f t="shared" si="19"/>
        <v>1216.7526862779637</v>
      </c>
      <c r="G153" s="11">
        <f t="shared" si="20"/>
        <v>36.3815488606283</v>
      </c>
      <c r="H153" s="8">
        <f t="shared" si="21"/>
        <v>3.0822126793299535E-2</v>
      </c>
    </row>
    <row r="154" spans="1:8" x14ac:dyDescent="0.3">
      <c r="B154" s="1" t="s">
        <v>106</v>
      </c>
      <c r="C154" s="5">
        <f>C153</f>
        <v>4012412</v>
      </c>
      <c r="D154" s="5">
        <f t="shared" si="22"/>
        <v>1180.3711374173354</v>
      </c>
      <c r="E154" s="5">
        <f>E153</f>
        <v>4144503</v>
      </c>
      <c r="F154" s="5">
        <f t="shared" si="19"/>
        <v>1216.7526862779637</v>
      </c>
      <c r="G154" s="15">
        <f t="shared" si="20"/>
        <v>36.3815488606283</v>
      </c>
      <c r="H154" s="14">
        <f t="shared" si="21"/>
        <v>3.0822126793299535E-2</v>
      </c>
    </row>
    <row r="155" spans="1:8" x14ac:dyDescent="0.3">
      <c r="D155" s="4"/>
      <c r="F155" s="4"/>
      <c r="G155" s="11"/>
      <c r="H155" s="8"/>
    </row>
    <row r="156" spans="1:8" x14ac:dyDescent="0.3">
      <c r="A156" s="91" t="s">
        <v>326</v>
      </c>
      <c r="B156" s="91"/>
      <c r="C156" s="91"/>
      <c r="D156" s="91"/>
      <c r="E156" s="91"/>
      <c r="F156" s="91"/>
      <c r="G156" s="91"/>
      <c r="H156" s="91"/>
    </row>
    <row r="157" spans="1:8" x14ac:dyDescent="0.3">
      <c r="A157">
        <v>100</v>
      </c>
      <c r="B157" t="s">
        <v>226</v>
      </c>
      <c r="C157" s="4">
        <v>132987</v>
      </c>
      <c r="D157" s="4">
        <f t="shared" si="22"/>
        <v>39.122108211150596</v>
      </c>
      <c r="E157" s="4">
        <v>55000</v>
      </c>
      <c r="F157" s="4">
        <f t="shared" si="19"/>
        <v>16.147026011390995</v>
      </c>
      <c r="G157" s="11">
        <f t="shared" si="20"/>
        <v>-22.975082199759601</v>
      </c>
      <c r="H157" s="8">
        <f t="shared" si="21"/>
        <v>-0.58726595396541625</v>
      </c>
    </row>
    <row r="158" spans="1:8" x14ac:dyDescent="0.3">
      <c r="A158">
        <v>300</v>
      </c>
      <c r="B158" t="s">
        <v>332</v>
      </c>
      <c r="C158" s="4">
        <v>6075</v>
      </c>
      <c r="D158" s="4">
        <f t="shared" si="22"/>
        <v>1.7871431597279424</v>
      </c>
      <c r="E158" s="4">
        <v>5489</v>
      </c>
      <c r="F158" s="4">
        <f t="shared" ref="F158:F159" si="26">E158/$J$2</f>
        <v>1.6114731959368211</v>
      </c>
      <c r="G158" s="11">
        <f t="shared" ref="G158:G159" si="27">F158-D158</f>
        <v>-0.17566996379112121</v>
      </c>
      <c r="H158" s="8">
        <f t="shared" ref="H158:H159" si="28">G158/D158</f>
        <v>-9.8296525846235799E-2</v>
      </c>
    </row>
    <row r="159" spans="1:8" x14ac:dyDescent="0.3">
      <c r="A159">
        <v>900</v>
      </c>
      <c r="B159" t="s">
        <v>517</v>
      </c>
      <c r="C159" s="4">
        <v>10000</v>
      </c>
      <c r="D159" s="4">
        <f t="shared" si="22"/>
        <v>2.9417994398813865</v>
      </c>
      <c r="E159" s="4">
        <v>0</v>
      </c>
      <c r="F159" s="4">
        <f t="shared" si="26"/>
        <v>0</v>
      </c>
      <c r="G159" s="11">
        <f t="shared" si="27"/>
        <v>-2.9417994398813865</v>
      </c>
      <c r="H159" s="8">
        <f t="shared" si="28"/>
        <v>-1</v>
      </c>
    </row>
    <row r="160" spans="1:8" x14ac:dyDescent="0.3">
      <c r="A160">
        <v>2300</v>
      </c>
      <c r="B160" t="s">
        <v>85</v>
      </c>
      <c r="C160" s="4">
        <v>1282</v>
      </c>
      <c r="D160" s="4">
        <f t="shared" si="22"/>
        <v>0.37713868819279373</v>
      </c>
      <c r="E160" s="4">
        <v>1282</v>
      </c>
      <c r="F160" s="4">
        <f t="shared" si="19"/>
        <v>0.37637249721096827</v>
      </c>
      <c r="G160" s="11">
        <f t="shared" si="20"/>
        <v>-7.661909818254542E-4</v>
      </c>
      <c r="H160" s="8">
        <f t="shared" si="21"/>
        <v>-2.0315894545238924E-3</v>
      </c>
    </row>
    <row r="161" spans="1:8" x14ac:dyDescent="0.3">
      <c r="A161">
        <v>2600</v>
      </c>
      <c r="B161" t="s">
        <v>518</v>
      </c>
      <c r="C161" s="4">
        <v>794</v>
      </c>
      <c r="D161" s="4">
        <f t="shared" si="22"/>
        <v>0.23357887552658207</v>
      </c>
      <c r="E161" s="4">
        <v>0</v>
      </c>
      <c r="F161" s="4">
        <f t="shared" si="19"/>
        <v>0</v>
      </c>
      <c r="G161" s="11">
        <f t="shared" si="20"/>
        <v>-0.23357887552658207</v>
      </c>
      <c r="H161" s="8">
        <f t="shared" si="21"/>
        <v>-1</v>
      </c>
    </row>
    <row r="162" spans="1:8" x14ac:dyDescent="0.3">
      <c r="A162">
        <v>4600</v>
      </c>
      <c r="B162" t="s">
        <v>304</v>
      </c>
      <c r="C162" s="4">
        <v>27052</v>
      </c>
      <c r="D162" s="4">
        <f t="shared" si="22"/>
        <v>7.958155844767127</v>
      </c>
      <c r="E162" s="4">
        <v>0</v>
      </c>
      <c r="F162" s="4">
        <f t="shared" si="19"/>
        <v>0</v>
      </c>
      <c r="G162" s="11">
        <f t="shared" si="20"/>
        <v>-7.958155844767127</v>
      </c>
      <c r="H162" s="8">
        <f t="shared" si="21"/>
        <v>-1</v>
      </c>
    </row>
    <row r="163" spans="1:8" x14ac:dyDescent="0.3">
      <c r="B163" s="1" t="s">
        <v>222</v>
      </c>
      <c r="C163" s="5">
        <f>SUM(C157:C162)</f>
        <v>178190</v>
      </c>
      <c r="D163" s="5">
        <f t="shared" si="22"/>
        <v>52.419924219246425</v>
      </c>
      <c r="E163" s="5">
        <f>SUM(E157:E162)</f>
        <v>61771</v>
      </c>
      <c r="F163" s="5">
        <f t="shared" si="19"/>
        <v>18.134871704538782</v>
      </c>
      <c r="G163" s="15">
        <f t="shared" si="20"/>
        <v>-34.285052514707644</v>
      </c>
      <c r="H163" s="14">
        <f t="shared" si="21"/>
        <v>-0.65404620524269264</v>
      </c>
    </row>
    <row r="164" spans="1:8" x14ac:dyDescent="0.3">
      <c r="D164" s="4"/>
      <c r="F164" s="4"/>
      <c r="G164" s="11"/>
      <c r="H164" s="8"/>
    </row>
    <row r="165" spans="1:8" x14ac:dyDescent="0.3">
      <c r="A165" s="91" t="s">
        <v>532</v>
      </c>
      <c r="B165" s="91"/>
      <c r="C165" s="91"/>
      <c r="D165" s="91"/>
      <c r="E165" s="91"/>
      <c r="F165" s="91"/>
      <c r="G165" s="91"/>
      <c r="H165" s="91"/>
    </row>
    <row r="166" spans="1:8" x14ac:dyDescent="0.3">
      <c r="A166">
        <v>2900</v>
      </c>
      <c r="B166" t="s">
        <v>150</v>
      </c>
      <c r="C166" s="4">
        <v>4000</v>
      </c>
      <c r="D166" s="4">
        <f t="shared" si="22"/>
        <v>1.1767197759525545</v>
      </c>
      <c r="E166" s="4">
        <v>9000</v>
      </c>
      <c r="F166" s="4">
        <f t="shared" si="19"/>
        <v>2.6422406200457988</v>
      </c>
      <c r="G166" s="11">
        <f t="shared" si="20"/>
        <v>1.4655208440932443</v>
      </c>
      <c r="H166" s="8">
        <f t="shared" si="21"/>
        <v>1.2454289237273211</v>
      </c>
    </row>
    <row r="167" spans="1:8" x14ac:dyDescent="0.3">
      <c r="B167" s="1" t="s">
        <v>222</v>
      </c>
      <c r="C167" s="5">
        <v>94593</v>
      </c>
      <c r="D167" s="5">
        <f t="shared" si="22"/>
        <v>27.827363441669998</v>
      </c>
      <c r="E167" s="5">
        <v>92993</v>
      </c>
      <c r="F167" s="5">
        <f t="shared" si="19"/>
        <v>27.301097997768775</v>
      </c>
      <c r="G167" s="15">
        <f t="shared" si="20"/>
        <v>-0.52626544390122376</v>
      </c>
      <c r="H167" s="14">
        <f t="shared" si="21"/>
        <v>-1.8911796836389078E-2</v>
      </c>
    </row>
    <row r="168" spans="1:8" x14ac:dyDescent="0.3">
      <c r="D168" s="4"/>
      <c r="F168" s="28"/>
      <c r="G168" s="29"/>
      <c r="H168" s="30"/>
    </row>
    <row r="169" spans="1:8" x14ac:dyDescent="0.3">
      <c r="A169" s="91" t="s">
        <v>529</v>
      </c>
      <c r="B169" s="91"/>
      <c r="C169" s="91"/>
      <c r="D169" s="91"/>
      <c r="E169" s="91"/>
      <c r="F169" s="91"/>
      <c r="G169" s="91"/>
      <c r="H169" s="91"/>
    </row>
    <row r="170" spans="1:8" x14ac:dyDescent="0.3">
      <c r="A170">
        <v>2500</v>
      </c>
      <c r="B170" t="s">
        <v>530</v>
      </c>
      <c r="C170" s="4">
        <v>92700</v>
      </c>
      <c r="D170" s="4">
        <f t="shared" si="22"/>
        <v>27.270480807700451</v>
      </c>
      <c r="E170" s="4">
        <v>100000</v>
      </c>
      <c r="F170" s="28">
        <f t="shared" si="19"/>
        <v>29.358229111619988</v>
      </c>
      <c r="G170" s="29">
        <f t="shared" ref="G170:G212" si="29">F170-D170</f>
        <v>2.0877483039195361</v>
      </c>
      <c r="H170" s="30">
        <f t="shared" ref="H170:H212" si="30">G170/D170</f>
        <v>7.6557077179585778E-2</v>
      </c>
    </row>
    <row r="171" spans="1:8" x14ac:dyDescent="0.3">
      <c r="A171">
        <v>2600</v>
      </c>
      <c r="B171" t="s">
        <v>273</v>
      </c>
      <c r="C171" s="4">
        <v>919654</v>
      </c>
      <c r="D171" s="4">
        <f t="shared" si="22"/>
        <v>270.54376220846768</v>
      </c>
      <c r="E171" s="4">
        <v>719000</v>
      </c>
      <c r="F171" s="28">
        <f t="shared" si="19"/>
        <v>211.08566731254771</v>
      </c>
      <c r="G171" s="29">
        <f t="shared" si="29"/>
        <v>-59.45809489591997</v>
      </c>
      <c r="H171" s="30">
        <f t="shared" si="30"/>
        <v>-0.2197725588295194</v>
      </c>
    </row>
    <row r="172" spans="1:8" x14ac:dyDescent="0.3">
      <c r="A172">
        <v>4300</v>
      </c>
      <c r="B172" t="s">
        <v>531</v>
      </c>
      <c r="C172" s="4">
        <v>2000</v>
      </c>
      <c r="D172" s="4">
        <f t="shared" si="22"/>
        <v>0.58835988797627725</v>
      </c>
      <c r="E172" s="4">
        <v>2000</v>
      </c>
      <c r="F172" s="28">
        <f t="shared" ref="F172" si="31">E172/$J$2</f>
        <v>0.58716458223239976</v>
      </c>
      <c r="G172" s="29">
        <f t="shared" ref="G172:G175" si="32">F172-D172</f>
        <v>-1.195305743877495E-3</v>
      </c>
      <c r="H172" s="30">
        <f t="shared" ref="H172:H175" si="33">G172/D172</f>
        <v>-2.0315894545239457E-3</v>
      </c>
    </row>
    <row r="173" spans="1:8" x14ac:dyDescent="0.3">
      <c r="A173">
        <v>4500</v>
      </c>
      <c r="B173" t="s">
        <v>282</v>
      </c>
      <c r="C173" s="4">
        <v>0</v>
      </c>
      <c r="D173" s="4">
        <f t="shared" si="22"/>
        <v>0</v>
      </c>
      <c r="E173" s="4">
        <v>65000</v>
      </c>
      <c r="F173" s="28">
        <f t="shared" ref="F173:F175" si="34">E173/$J$2</f>
        <v>19.082848922552994</v>
      </c>
      <c r="G173" s="29">
        <f t="shared" si="32"/>
        <v>19.082848922552994</v>
      </c>
      <c r="H173" s="30" t="e">
        <f t="shared" si="33"/>
        <v>#DIV/0!</v>
      </c>
    </row>
    <row r="174" spans="1:8" x14ac:dyDescent="0.3">
      <c r="A174">
        <v>4600</v>
      </c>
      <c r="B174" t="s">
        <v>304</v>
      </c>
      <c r="C174" s="4">
        <v>651669</v>
      </c>
      <c r="D174" s="4">
        <f t="shared" si="22"/>
        <v>191.70794991880632</v>
      </c>
      <c r="E174" s="4">
        <v>50069</v>
      </c>
      <c r="F174" s="28">
        <f t="shared" si="34"/>
        <v>14.699371733897012</v>
      </c>
      <c r="G174" s="29">
        <f t="shared" si="32"/>
        <v>-177.00857818490931</v>
      </c>
      <c r="H174" s="30">
        <f t="shared" si="33"/>
        <v>-0.92332414101698645</v>
      </c>
    </row>
    <row r="175" spans="1:8" x14ac:dyDescent="0.3">
      <c r="A175">
        <v>4700</v>
      </c>
      <c r="B175" t="s">
        <v>215</v>
      </c>
      <c r="C175" s="4">
        <v>280000</v>
      </c>
      <c r="D175" s="4">
        <f t="shared" si="22"/>
        <v>82.370384316678823</v>
      </c>
      <c r="E175" s="4">
        <v>560156</v>
      </c>
      <c r="F175" s="28">
        <f t="shared" si="34"/>
        <v>164.45188186248606</v>
      </c>
      <c r="G175" s="29">
        <f t="shared" si="32"/>
        <v>82.081497545807238</v>
      </c>
      <c r="H175" s="30">
        <f t="shared" si="33"/>
        <v>0.99649283206254158</v>
      </c>
    </row>
    <row r="176" spans="1:8" x14ac:dyDescent="0.3">
      <c r="B176" s="1" t="s">
        <v>222</v>
      </c>
      <c r="C176" s="5">
        <v>2132258</v>
      </c>
      <c r="D176" s="5">
        <f t="shared" si="22"/>
        <v>627.26753900826054</v>
      </c>
      <c r="E176" s="5">
        <v>1606225</v>
      </c>
      <c r="F176" s="5">
        <f t="shared" si="19"/>
        <v>471.55921554811817</v>
      </c>
      <c r="G176" s="15">
        <f t="shared" si="29"/>
        <v>-155.70832346014237</v>
      </c>
      <c r="H176" s="14">
        <f t="shared" si="30"/>
        <v>-0.24823271375771261</v>
      </c>
    </row>
    <row r="177" spans="1:8" x14ac:dyDescent="0.3">
      <c r="D177" s="4"/>
      <c r="F177" s="28"/>
      <c r="G177" s="29"/>
      <c r="H177" s="30"/>
    </row>
    <row r="178" spans="1:8" x14ac:dyDescent="0.3">
      <c r="A178" s="91" t="s">
        <v>357</v>
      </c>
      <c r="B178" s="91"/>
      <c r="C178" s="91"/>
      <c r="D178" s="91"/>
      <c r="E178" s="91"/>
      <c r="F178" s="91"/>
      <c r="G178" s="91"/>
      <c r="H178" s="91"/>
    </row>
    <row r="179" spans="1:8" x14ac:dyDescent="0.3">
      <c r="A179">
        <v>100</v>
      </c>
      <c r="B179" t="s">
        <v>226</v>
      </c>
      <c r="C179" s="4">
        <v>1756900</v>
      </c>
      <c r="D179" s="4">
        <f t="shared" si="22"/>
        <v>516.84474359276078</v>
      </c>
      <c r="E179" s="4">
        <v>1434782</v>
      </c>
      <c r="F179" s="28">
        <f t="shared" si="19"/>
        <v>421.22658681228353</v>
      </c>
      <c r="G179" s="29">
        <f t="shared" si="29"/>
        <v>-95.61815678047725</v>
      </c>
      <c r="H179" s="30">
        <f t="shared" si="30"/>
        <v>-0.18500363593872202</v>
      </c>
    </row>
    <row r="180" spans="1:8" x14ac:dyDescent="0.3">
      <c r="A180">
        <v>200</v>
      </c>
      <c r="B180" t="s">
        <v>115</v>
      </c>
      <c r="C180" s="4">
        <v>1538208</v>
      </c>
      <c r="D180" s="4">
        <f t="shared" si="22"/>
        <v>452.50994328210675</v>
      </c>
      <c r="E180" s="4">
        <v>1247089</v>
      </c>
      <c r="F180" s="28">
        <f t="shared" si="19"/>
        <v>366.12324584581057</v>
      </c>
      <c r="G180" s="29">
        <f t="shared" si="29"/>
        <v>-86.386697436296174</v>
      </c>
      <c r="H180" s="30">
        <f t="shared" si="30"/>
        <v>-0.19090563360823301</v>
      </c>
    </row>
    <row r="181" spans="1:8" x14ac:dyDescent="0.3">
      <c r="A181">
        <v>300</v>
      </c>
      <c r="B181" t="s">
        <v>332</v>
      </c>
      <c r="C181" s="4">
        <v>19925</v>
      </c>
      <c r="D181" s="4">
        <f t="shared" ref="D181:D212" si="35">C181/$J$1</f>
        <v>5.8615353839636626</v>
      </c>
      <c r="E181" s="4">
        <v>21727</v>
      </c>
      <c r="F181" s="28">
        <f t="shared" ref="F181:F212" si="36">E181/$J$2</f>
        <v>6.3786624390816753</v>
      </c>
      <c r="G181" s="29">
        <f t="shared" si="29"/>
        <v>0.51712705511801271</v>
      </c>
      <c r="H181" s="30">
        <f t="shared" si="30"/>
        <v>8.8223822129061893E-2</v>
      </c>
    </row>
    <row r="182" spans="1:8" x14ac:dyDescent="0.3">
      <c r="A182">
        <v>400</v>
      </c>
      <c r="B182" t="s">
        <v>70</v>
      </c>
      <c r="C182" s="4">
        <v>157757</v>
      </c>
      <c r="D182" s="4">
        <f t="shared" si="35"/>
        <v>46.408945423736789</v>
      </c>
      <c r="E182" s="4">
        <v>115266</v>
      </c>
      <c r="F182" s="28">
        <f t="shared" si="36"/>
        <v>33.840056367799896</v>
      </c>
      <c r="G182" s="29">
        <f t="shared" si="29"/>
        <v>-12.568889055936893</v>
      </c>
      <c r="H182" s="30">
        <f t="shared" si="30"/>
        <v>-0.27082901671599463</v>
      </c>
    </row>
    <row r="183" spans="1:8" x14ac:dyDescent="0.3">
      <c r="A183">
        <v>800</v>
      </c>
      <c r="B183" t="s">
        <v>180</v>
      </c>
      <c r="C183" s="4">
        <v>47149</v>
      </c>
      <c r="D183" s="4">
        <f t="shared" si="35"/>
        <v>13.870290179096749</v>
      </c>
      <c r="E183" s="4">
        <v>52086</v>
      </c>
      <c r="F183" s="28">
        <f t="shared" si="36"/>
        <v>15.291527215078387</v>
      </c>
      <c r="G183" s="29">
        <f t="shared" si="29"/>
        <v>1.4212370359816386</v>
      </c>
      <c r="H183" s="30">
        <f t="shared" si="30"/>
        <v>0.10246627991413741</v>
      </c>
    </row>
    <row r="184" spans="1:8" x14ac:dyDescent="0.3">
      <c r="A184">
        <v>2200</v>
      </c>
      <c r="B184" t="s">
        <v>83</v>
      </c>
      <c r="C184" s="4">
        <v>39655</v>
      </c>
      <c r="D184" s="4">
        <f t="shared" si="35"/>
        <v>11.665705678849639</v>
      </c>
      <c r="E184" s="4">
        <v>17552</v>
      </c>
      <c r="F184" s="28">
        <f t="shared" si="36"/>
        <v>5.1529563736715405</v>
      </c>
      <c r="G184" s="29">
        <f t="shared" si="29"/>
        <v>-6.5127493051780982</v>
      </c>
      <c r="H184" s="30">
        <f t="shared" si="30"/>
        <v>-0.55828164060284469</v>
      </c>
    </row>
    <row r="185" spans="1:8" x14ac:dyDescent="0.3">
      <c r="A185">
        <v>2300</v>
      </c>
      <c r="B185" t="s">
        <v>85</v>
      </c>
      <c r="C185" s="4">
        <v>75340</v>
      </c>
      <c r="D185" s="4">
        <f t="shared" si="35"/>
        <v>22.163516980066365</v>
      </c>
      <c r="E185" s="4">
        <v>20800</v>
      </c>
      <c r="F185" s="28">
        <f t="shared" si="36"/>
        <v>6.1065116552169574</v>
      </c>
      <c r="G185" s="29">
        <f t="shared" si="29"/>
        <v>-16.057005324849406</v>
      </c>
      <c r="H185" s="30">
        <f t="shared" si="30"/>
        <v>-0.72447912212176924</v>
      </c>
    </row>
    <row r="186" spans="1:8" x14ac:dyDescent="0.3">
      <c r="A186">
        <v>2400</v>
      </c>
      <c r="B186" t="s">
        <v>87</v>
      </c>
      <c r="C186" s="4">
        <v>97159</v>
      </c>
      <c r="D186" s="4">
        <f t="shared" si="35"/>
        <v>28.582229177943564</v>
      </c>
      <c r="E186" s="4">
        <v>87157</v>
      </c>
      <c r="F186" s="28">
        <f t="shared" si="36"/>
        <v>25.587751746814632</v>
      </c>
      <c r="G186" s="29">
        <f t="shared" si="29"/>
        <v>-2.9944774311289315</v>
      </c>
      <c r="H186" s="30">
        <f t="shared" si="30"/>
        <v>-0.10476710589948388</v>
      </c>
    </row>
    <row r="187" spans="1:8" x14ac:dyDescent="0.3">
      <c r="A187">
        <v>2500</v>
      </c>
      <c r="B187" t="s">
        <v>89</v>
      </c>
      <c r="C187" s="4">
        <v>120667</v>
      </c>
      <c r="D187" s="4">
        <f t="shared" si="35"/>
        <v>35.497811301216728</v>
      </c>
      <c r="E187" s="4">
        <v>125621</v>
      </c>
      <c r="F187" s="28">
        <f t="shared" si="36"/>
        <v>36.880100992308144</v>
      </c>
      <c r="G187" s="29">
        <f t="shared" si="29"/>
        <v>1.3822896910914153</v>
      </c>
      <c r="H187" s="30">
        <f t="shared" si="30"/>
        <v>3.894013857254449E-2</v>
      </c>
    </row>
    <row r="188" spans="1:8" x14ac:dyDescent="0.3">
      <c r="A188">
        <v>2600</v>
      </c>
      <c r="B188" t="s">
        <v>486</v>
      </c>
      <c r="C188" s="4">
        <v>422981</v>
      </c>
      <c r="D188" s="4">
        <f t="shared" si="35"/>
        <v>124.43252688804688</v>
      </c>
      <c r="E188" s="4">
        <v>454981</v>
      </c>
      <c r="F188" s="28">
        <f t="shared" si="36"/>
        <v>133.57436439433974</v>
      </c>
      <c r="G188" s="29">
        <f t="shared" si="29"/>
        <v>9.141837506292859</v>
      </c>
      <c r="H188" s="30">
        <f t="shared" si="30"/>
        <v>7.3468230011256269E-2</v>
      </c>
    </row>
    <row r="189" spans="1:8" x14ac:dyDescent="0.3">
      <c r="A189">
        <v>2700</v>
      </c>
      <c r="B189" t="s">
        <v>93</v>
      </c>
      <c r="C189" s="4">
        <v>0</v>
      </c>
      <c r="D189" s="4">
        <f t="shared" si="35"/>
        <v>0</v>
      </c>
      <c r="E189" s="4">
        <v>73848</v>
      </c>
      <c r="F189" s="28">
        <f t="shared" si="36"/>
        <v>21.68046503434913</v>
      </c>
      <c r="G189" s="29">
        <f t="shared" si="29"/>
        <v>21.68046503434913</v>
      </c>
      <c r="H189" s="30" t="e">
        <f t="shared" si="30"/>
        <v>#DIV/0!</v>
      </c>
    </row>
    <row r="190" spans="1:8" x14ac:dyDescent="0.3">
      <c r="A190">
        <v>3100</v>
      </c>
      <c r="B190" t="s">
        <v>487</v>
      </c>
      <c r="C190" s="4">
        <v>28754</v>
      </c>
      <c r="D190" s="4">
        <f t="shared" si="35"/>
        <v>8.4588501094349393</v>
      </c>
      <c r="E190" s="4">
        <v>3419</v>
      </c>
      <c r="F190" s="28">
        <f t="shared" si="36"/>
        <v>1.0037578533262874</v>
      </c>
      <c r="G190" s="29">
        <f t="shared" si="29"/>
        <v>-7.4550922561086521</v>
      </c>
      <c r="H190" s="30">
        <f t="shared" si="30"/>
        <v>-0.88133637074302773</v>
      </c>
    </row>
    <row r="191" spans="1:8" x14ac:dyDescent="0.3">
      <c r="B191" s="1" t="s">
        <v>106</v>
      </c>
      <c r="C191" s="5">
        <f>SUM(C179:C190)</f>
        <v>4304495</v>
      </c>
      <c r="D191" s="5">
        <f t="shared" si="35"/>
        <v>1266.2960979972229</v>
      </c>
      <c r="E191" s="5">
        <f>SUM(E179:E190)</f>
        <v>3654328</v>
      </c>
      <c r="F191" s="5">
        <f t="shared" si="36"/>
        <v>1072.8459867300805</v>
      </c>
      <c r="G191" s="15">
        <f t="shared" si="29"/>
        <v>-193.45011126714235</v>
      </c>
      <c r="H191" s="14">
        <f t="shared" si="30"/>
        <v>-0.15276846511104594</v>
      </c>
    </row>
    <row r="192" spans="1:8" x14ac:dyDescent="0.3">
      <c r="D192" s="4"/>
      <c r="F192" s="28"/>
      <c r="G192" s="29"/>
      <c r="H192" s="30"/>
    </row>
    <row r="193" spans="1:8" x14ac:dyDescent="0.3">
      <c r="A193" s="91" t="s">
        <v>263</v>
      </c>
      <c r="B193" s="91"/>
      <c r="C193" s="91"/>
      <c r="D193" s="91"/>
      <c r="E193" s="91"/>
      <c r="F193" s="91"/>
      <c r="G193" s="91"/>
      <c r="H193" s="91"/>
    </row>
    <row r="194" spans="1:8" x14ac:dyDescent="0.3">
      <c r="A194" s="60">
        <v>2300</v>
      </c>
      <c r="B194" s="16" t="s">
        <v>85</v>
      </c>
      <c r="C194" s="48">
        <v>73</v>
      </c>
      <c r="D194" s="56">
        <f>C194/J1</f>
        <v>2.1475135911134122E-2</v>
      </c>
      <c r="E194" s="48">
        <v>75</v>
      </c>
      <c r="F194" s="48">
        <f>E194/J2</f>
        <v>2.2018671833714993E-2</v>
      </c>
      <c r="G194" s="56">
        <f>F194-D194</f>
        <v>5.4353592258087058E-4</v>
      </c>
      <c r="H194" s="38">
        <f>G194/D194</f>
        <v>2.5310010834393173E-2</v>
      </c>
    </row>
    <row r="195" spans="1:8" x14ac:dyDescent="0.3">
      <c r="A195" s="60">
        <v>2600</v>
      </c>
      <c r="B195" s="16" t="s">
        <v>273</v>
      </c>
      <c r="C195" s="48">
        <v>0</v>
      </c>
      <c r="D195" s="56">
        <f>C195/J1</f>
        <v>0</v>
      </c>
      <c r="E195" s="48">
        <v>189287</v>
      </c>
      <c r="F195" s="57">
        <f>E195/J2</f>
        <v>55.571311138512129</v>
      </c>
      <c r="G195" s="56">
        <f>F195-D195</f>
        <v>55.571311138512129</v>
      </c>
      <c r="H195" s="60" t="e">
        <f>G195/D195</f>
        <v>#DIV/0!</v>
      </c>
    </row>
    <row r="196" spans="1:8" x14ac:dyDescent="0.3">
      <c r="A196" s="60">
        <v>4500</v>
      </c>
      <c r="B196" s="16" t="s">
        <v>452</v>
      </c>
      <c r="C196" s="48">
        <v>30500</v>
      </c>
      <c r="D196" s="56">
        <f>C196/J1</f>
        <v>8.9724882916382285</v>
      </c>
      <c r="E196" s="48">
        <v>0</v>
      </c>
      <c r="F196" s="56">
        <f>E196/J2</f>
        <v>0</v>
      </c>
      <c r="G196" s="56">
        <f>F196-D196</f>
        <v>-8.9724882916382285</v>
      </c>
      <c r="H196" s="77">
        <f>G196/D196</f>
        <v>-1</v>
      </c>
    </row>
    <row r="197" spans="1:8" x14ac:dyDescent="0.3">
      <c r="A197" s="60">
        <v>4700</v>
      </c>
      <c r="B197" s="16" t="s">
        <v>215</v>
      </c>
      <c r="C197" s="48">
        <v>2500</v>
      </c>
      <c r="D197" s="56">
        <f>C197/J1</f>
        <v>0.73544985997034662</v>
      </c>
      <c r="E197" s="48">
        <v>140187</v>
      </c>
      <c r="F197" s="56">
        <f>E197/J2</f>
        <v>41.156420644706714</v>
      </c>
      <c r="G197" s="56">
        <f>F197-D197</f>
        <v>40.420970784736369</v>
      </c>
      <c r="H197" s="77">
        <f>G197/D197</f>
        <v>54.960879027655459</v>
      </c>
    </row>
    <row r="198" spans="1:8" x14ac:dyDescent="0.3">
      <c r="A198">
        <v>200</v>
      </c>
      <c r="B198" t="s">
        <v>115</v>
      </c>
      <c r="C198" s="4">
        <v>355928</v>
      </c>
      <c r="D198" s="4">
        <f t="shared" si="35"/>
        <v>104.70687910381021</v>
      </c>
      <c r="E198" s="4">
        <v>355706</v>
      </c>
      <c r="F198" s="28">
        <f t="shared" si="36"/>
        <v>104.42898244377899</v>
      </c>
      <c r="G198" s="29">
        <f t="shared" si="29"/>
        <v>-0.27789666003121738</v>
      </c>
      <c r="H198" s="30">
        <f t="shared" si="30"/>
        <v>-2.6540439597641003E-3</v>
      </c>
    </row>
    <row r="199" spans="1:8" x14ac:dyDescent="0.3">
      <c r="B199" s="1" t="s">
        <v>106</v>
      </c>
      <c r="C199" s="5">
        <v>505889</v>
      </c>
      <c r="D199" s="5">
        <f t="shared" si="35"/>
        <v>148.82239768421547</v>
      </c>
      <c r="E199" s="5">
        <v>597816</v>
      </c>
      <c r="F199" s="5">
        <f t="shared" si="36"/>
        <v>175.50819094592214</v>
      </c>
      <c r="G199" s="15">
        <f t="shared" si="29"/>
        <v>26.685793261706664</v>
      </c>
      <c r="H199" s="14">
        <f t="shared" si="30"/>
        <v>0.17931301791233695</v>
      </c>
    </row>
    <row r="200" spans="1:8" x14ac:dyDescent="0.3">
      <c r="D200" s="4"/>
      <c r="F200" s="28"/>
      <c r="G200" s="29"/>
      <c r="H200" s="30"/>
    </row>
    <row r="201" spans="1:8" x14ac:dyDescent="0.3">
      <c r="A201" s="91" t="s">
        <v>252</v>
      </c>
      <c r="B201" s="91"/>
      <c r="C201" s="91"/>
      <c r="D201" s="91"/>
      <c r="E201" s="91"/>
      <c r="F201" s="91"/>
      <c r="G201" s="91"/>
      <c r="H201" s="91"/>
    </row>
    <row r="202" spans="1:8" x14ac:dyDescent="0.3">
      <c r="A202">
        <v>3100</v>
      </c>
      <c r="B202" t="s">
        <v>372</v>
      </c>
      <c r="C202" s="4">
        <v>1084943</v>
      </c>
      <c r="D202" s="4">
        <f t="shared" si="35"/>
        <v>319.16847097032309</v>
      </c>
      <c r="E202" s="4">
        <v>1092336</v>
      </c>
      <c r="F202" s="28">
        <f t="shared" si="36"/>
        <v>320.69050554870535</v>
      </c>
      <c r="G202" s="29">
        <f t="shared" si="29"/>
        <v>1.5220345783822609</v>
      </c>
      <c r="H202" s="30">
        <f t="shared" si="30"/>
        <v>4.7687497883328912E-3</v>
      </c>
    </row>
    <row r="203" spans="1:8" x14ac:dyDescent="0.3">
      <c r="A203">
        <v>5000</v>
      </c>
      <c r="B203" t="s">
        <v>177</v>
      </c>
      <c r="C203" s="4">
        <v>40000</v>
      </c>
      <c r="D203" s="4">
        <f t="shared" si="35"/>
        <v>11.767197759525546</v>
      </c>
      <c r="E203" s="4">
        <v>0</v>
      </c>
      <c r="F203" s="28">
        <f t="shared" ref="F203" si="37">E203/$J$2</f>
        <v>0</v>
      </c>
      <c r="G203" s="29">
        <f t="shared" ref="G203" si="38">F203-D203</f>
        <v>-11.767197759525546</v>
      </c>
      <c r="H203" s="30">
        <f t="shared" ref="H203" si="39">G203/D203</f>
        <v>-1</v>
      </c>
    </row>
    <row r="204" spans="1:8" x14ac:dyDescent="0.3">
      <c r="B204" s="1" t="s">
        <v>106</v>
      </c>
      <c r="C204" s="5">
        <f>SUM(C202:C203)</f>
        <v>1124943</v>
      </c>
      <c r="D204" s="5">
        <f t="shared" si="35"/>
        <v>330.93566872984866</v>
      </c>
      <c r="E204" s="5">
        <f>E202</f>
        <v>1092336</v>
      </c>
      <c r="F204" s="5">
        <f t="shared" si="36"/>
        <v>320.69050554870535</v>
      </c>
      <c r="G204" s="15">
        <f t="shared" si="29"/>
        <v>-10.245163181143312</v>
      </c>
      <c r="H204" s="14">
        <f t="shared" si="30"/>
        <v>-3.095817147926325E-2</v>
      </c>
    </row>
    <row r="205" spans="1:8" x14ac:dyDescent="0.3">
      <c r="D205" s="4"/>
      <c r="F205" s="28"/>
      <c r="G205" s="29"/>
      <c r="H205" s="30"/>
    </row>
    <row r="206" spans="1:8" x14ac:dyDescent="0.3">
      <c r="A206" s="91" t="s">
        <v>528</v>
      </c>
      <c r="B206" s="91"/>
      <c r="C206" s="91"/>
      <c r="D206" s="91"/>
      <c r="E206" s="91"/>
      <c r="F206" s="91"/>
      <c r="G206" s="91"/>
      <c r="H206" s="91"/>
    </row>
    <row r="207" spans="1:8" x14ac:dyDescent="0.3">
      <c r="A207">
        <v>2600</v>
      </c>
      <c r="B207" t="s">
        <v>518</v>
      </c>
      <c r="C207" s="4">
        <v>250105</v>
      </c>
      <c r="D207" s="4">
        <f t="shared" si="35"/>
        <v>73.575874891153418</v>
      </c>
      <c r="E207" s="4">
        <v>307046</v>
      </c>
      <c r="F207" s="28">
        <f t="shared" si="36"/>
        <v>90.143268158064714</v>
      </c>
      <c r="G207" s="29">
        <f t="shared" si="29"/>
        <v>16.567393266911296</v>
      </c>
      <c r="H207" s="30">
        <f t="shared" si="30"/>
        <v>0.22517426114770289</v>
      </c>
    </row>
    <row r="208" spans="1:8" x14ac:dyDescent="0.3">
      <c r="A208">
        <v>2700</v>
      </c>
      <c r="B208" t="s">
        <v>93</v>
      </c>
      <c r="C208" s="4">
        <v>0</v>
      </c>
      <c r="D208" s="4">
        <f t="shared" si="35"/>
        <v>0</v>
      </c>
      <c r="E208" s="4">
        <v>24000</v>
      </c>
      <c r="F208" s="28">
        <f t="shared" ref="F208" si="40">E208/$J$2</f>
        <v>7.0459749867887975</v>
      </c>
      <c r="G208" s="29">
        <f t="shared" ref="G208" si="41">F208-D208</f>
        <v>7.0459749867887975</v>
      </c>
      <c r="H208" s="30" t="e">
        <f t="shared" ref="H208" si="42">G208/D208</f>
        <v>#DIV/0!</v>
      </c>
    </row>
    <row r="209" spans="1:8" x14ac:dyDescent="0.3">
      <c r="A209">
        <v>4300</v>
      </c>
      <c r="B209" t="s">
        <v>281</v>
      </c>
      <c r="C209" s="4">
        <v>2900</v>
      </c>
      <c r="D209" s="4">
        <f t="shared" si="35"/>
        <v>0.85312183756560211</v>
      </c>
      <c r="E209" s="4">
        <v>5000</v>
      </c>
      <c r="F209" s="28">
        <f t="shared" ref="F209" si="43">E209/$J$2</f>
        <v>1.4679114555809993</v>
      </c>
      <c r="G209" s="29">
        <f t="shared" ref="G209" si="44">F209-D209</f>
        <v>0.61478961801539722</v>
      </c>
      <c r="H209" s="30">
        <f t="shared" ref="H209:H211" si="45">G209/D209</f>
        <v>0.72063519059564807</v>
      </c>
    </row>
    <row r="210" spans="1:8" x14ac:dyDescent="0.3">
      <c r="A210">
        <v>4500</v>
      </c>
      <c r="B210" t="s">
        <v>282</v>
      </c>
      <c r="C210" s="4">
        <v>78490</v>
      </c>
      <c r="D210" s="4">
        <f t="shared" si="35"/>
        <v>23.090183803629003</v>
      </c>
      <c r="E210" s="4">
        <v>48729</v>
      </c>
      <c r="F210" s="28">
        <f t="shared" ref="F210:F211" si="46">E210/$J$2</f>
        <v>14.305971463801304</v>
      </c>
      <c r="G210" s="29">
        <f t="shared" ref="G210:G211" si="47">F210-D210</f>
        <v>-8.7842123398276986</v>
      </c>
      <c r="H210" s="30">
        <f t="shared" si="45"/>
        <v>-0.3804305939932412</v>
      </c>
    </row>
    <row r="211" spans="1:8" x14ac:dyDescent="0.3">
      <c r="A211">
        <v>4600</v>
      </c>
      <c r="B211" t="s">
        <v>304</v>
      </c>
      <c r="C211" s="4">
        <v>0</v>
      </c>
      <c r="D211" s="4">
        <f t="shared" si="35"/>
        <v>0</v>
      </c>
      <c r="E211" s="4">
        <v>32230</v>
      </c>
      <c r="F211" s="28">
        <f t="shared" si="46"/>
        <v>9.4621572426751221</v>
      </c>
      <c r="G211" s="29">
        <f t="shared" si="47"/>
        <v>9.4621572426751221</v>
      </c>
      <c r="H211" s="30" t="e">
        <f t="shared" si="45"/>
        <v>#DIV/0!</v>
      </c>
    </row>
    <row r="212" spans="1:8" x14ac:dyDescent="0.3">
      <c r="B212" s="1" t="s">
        <v>222</v>
      </c>
      <c r="C212" s="5">
        <v>501036</v>
      </c>
      <c r="D212" s="5">
        <f t="shared" si="35"/>
        <v>147.39474241604103</v>
      </c>
      <c r="E212" s="5">
        <v>492005</v>
      </c>
      <c r="F212" s="5">
        <f t="shared" si="36"/>
        <v>144.44395514062592</v>
      </c>
      <c r="G212" s="15">
        <f t="shared" si="29"/>
        <v>-2.9507872754151094</v>
      </c>
      <c r="H212" s="14">
        <f t="shared" si="30"/>
        <v>-2.0019623678883502E-2</v>
      </c>
    </row>
    <row r="214" spans="1:8" x14ac:dyDescent="0.3">
      <c r="A214" s="91"/>
      <c r="B214" s="91"/>
      <c r="C214" s="91"/>
      <c r="D214" s="91"/>
      <c r="E214" s="91"/>
      <c r="F214" s="91"/>
      <c r="G214" s="91"/>
      <c r="H214" s="91"/>
    </row>
  </sheetData>
  <mergeCells count="10">
    <mergeCell ref="A140:H140"/>
    <mergeCell ref="A152:H152"/>
    <mergeCell ref="A206:H206"/>
    <mergeCell ref="A214:H214"/>
    <mergeCell ref="A156:H156"/>
    <mergeCell ref="A165:H165"/>
    <mergeCell ref="A169:H169"/>
    <mergeCell ref="A178:H178"/>
    <mergeCell ref="A193:H193"/>
    <mergeCell ref="A201:H20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96077-545F-46E6-A4C9-9A076BA5FF04}">
  <sheetPr>
    <tabColor theme="9" tint="0.59999389629810485"/>
  </sheetPr>
  <dimension ref="A1:L63"/>
  <sheetViews>
    <sheetView topLeftCell="A51" zoomScaleNormal="100" workbookViewId="0">
      <selection activeCell="H64" sqref="H64"/>
    </sheetView>
  </sheetViews>
  <sheetFormatPr defaultRowHeight="14.4" x14ac:dyDescent="0.3"/>
  <cols>
    <col min="2" max="2" width="33.77734375" bestFit="1" customWidth="1"/>
    <col min="3" max="3" width="15.109375" bestFit="1" customWidth="1"/>
    <col min="4" max="4" width="15" bestFit="1" customWidth="1"/>
    <col min="5" max="5" width="15.109375" bestFit="1" customWidth="1"/>
    <col min="6" max="6" width="15" bestFit="1" customWidth="1"/>
    <col min="7" max="7" width="14.21875" bestFit="1" customWidth="1"/>
    <col min="12" max="12" width="11.109375" bestFit="1" customWidth="1"/>
  </cols>
  <sheetData>
    <row r="1" spans="1:12" x14ac:dyDescent="0.3">
      <c r="B1" s="49" t="s">
        <v>41</v>
      </c>
      <c r="C1" s="12" t="s">
        <v>24</v>
      </c>
      <c r="D1" s="12" t="s">
        <v>269</v>
      </c>
      <c r="E1" s="5" t="s">
        <v>25</v>
      </c>
      <c r="F1" s="5" t="s">
        <v>270</v>
      </c>
      <c r="G1" s="1" t="s">
        <v>26</v>
      </c>
      <c r="H1" s="1" t="s">
        <v>27</v>
      </c>
      <c r="J1">
        <v>78</v>
      </c>
      <c r="K1" t="s">
        <v>374</v>
      </c>
      <c r="L1" s="4">
        <v>21365</v>
      </c>
    </row>
    <row r="2" spans="1:12" x14ac:dyDescent="0.3">
      <c r="A2">
        <v>1110</v>
      </c>
      <c r="B2" t="s">
        <v>23</v>
      </c>
      <c r="C2" s="4">
        <v>509867</v>
      </c>
      <c r="D2" s="4">
        <f>C2/$J$1</f>
        <v>6536.7564102564102</v>
      </c>
      <c r="E2" s="4">
        <v>504028</v>
      </c>
      <c r="F2" s="4">
        <f>E2/$J$2</f>
        <v>6720.373333333333</v>
      </c>
      <c r="G2" s="11">
        <f>F2-D2</f>
        <v>183.61692307692283</v>
      </c>
      <c r="H2" s="8">
        <f>G2/D2</f>
        <v>2.8089913644146376E-2</v>
      </c>
      <c r="J2">
        <v>75</v>
      </c>
    </row>
    <row r="3" spans="1:12" x14ac:dyDescent="0.3">
      <c r="A3">
        <v>1120</v>
      </c>
      <c r="B3" t="s">
        <v>28</v>
      </c>
      <c r="C3" s="4">
        <v>72748</v>
      </c>
      <c r="D3" s="4">
        <f t="shared" ref="D3:D26" si="0">C3/$J$1</f>
        <v>932.66666666666663</v>
      </c>
      <c r="E3" s="4">
        <v>107778</v>
      </c>
      <c r="F3" s="4">
        <f t="shared" ref="F3:F26" si="1">E3/$J$2</f>
        <v>1437.04</v>
      </c>
      <c r="G3" s="11">
        <f t="shared" ref="G3:G26" si="2">F3-D3</f>
        <v>504.37333333333333</v>
      </c>
      <c r="H3" s="8">
        <f t="shared" ref="H3:H26" si="3">G3/D3</f>
        <v>0.5407862759113653</v>
      </c>
    </row>
    <row r="4" spans="1:12" x14ac:dyDescent="0.3">
      <c r="A4">
        <v>1192</v>
      </c>
      <c r="B4" t="s">
        <v>32</v>
      </c>
      <c r="C4" s="4">
        <v>238234</v>
      </c>
      <c r="D4" s="4">
        <f t="shared" si="0"/>
        <v>3054.2820512820513</v>
      </c>
      <c r="E4" s="4">
        <v>239585</v>
      </c>
      <c r="F4" s="4">
        <f t="shared" si="1"/>
        <v>3194.4666666666667</v>
      </c>
      <c r="G4" s="11">
        <f t="shared" si="2"/>
        <v>140.18461538461543</v>
      </c>
      <c r="H4" s="8">
        <f t="shared" si="3"/>
        <v>4.5897730802488323E-2</v>
      </c>
    </row>
    <row r="5" spans="1:12" x14ac:dyDescent="0.3">
      <c r="A5">
        <v>1500</v>
      </c>
      <c r="B5" t="s">
        <v>107</v>
      </c>
      <c r="C5" s="4">
        <v>12000</v>
      </c>
      <c r="D5" s="4">
        <f t="shared" si="0"/>
        <v>153.84615384615384</v>
      </c>
      <c r="E5" s="4">
        <v>20000</v>
      </c>
      <c r="F5" s="4">
        <f t="shared" si="1"/>
        <v>266.66666666666669</v>
      </c>
      <c r="G5" s="11">
        <f t="shared" si="2"/>
        <v>112.82051282051285</v>
      </c>
      <c r="H5" s="8">
        <f t="shared" si="3"/>
        <v>0.7333333333333335</v>
      </c>
    </row>
    <row r="6" spans="1:12" x14ac:dyDescent="0.3">
      <c r="A6">
        <v>1990</v>
      </c>
      <c r="B6" t="s">
        <v>39</v>
      </c>
      <c r="C6" s="4">
        <v>1150</v>
      </c>
      <c r="D6" s="4">
        <f t="shared" si="0"/>
        <v>14.743589743589743</v>
      </c>
      <c r="E6" s="4">
        <v>1150</v>
      </c>
      <c r="F6" s="4">
        <f t="shared" si="1"/>
        <v>15.333333333333334</v>
      </c>
      <c r="G6" s="11">
        <f t="shared" si="2"/>
        <v>0.5897435897435912</v>
      </c>
      <c r="H6" s="8">
        <f t="shared" si="3"/>
        <v>4.0000000000000098E-2</v>
      </c>
    </row>
    <row r="7" spans="1:12" x14ac:dyDescent="0.3">
      <c r="A7" s="1">
        <v>1000</v>
      </c>
      <c r="B7" s="1" t="s">
        <v>40</v>
      </c>
      <c r="C7" s="5">
        <f>SUM(C2:C6)</f>
        <v>833999</v>
      </c>
      <c r="D7" s="5">
        <f t="shared" si="0"/>
        <v>10692.294871794871</v>
      </c>
      <c r="E7" s="5">
        <f>SUM(E2:E6)</f>
        <v>872541</v>
      </c>
      <c r="F7" s="5">
        <f t="shared" si="1"/>
        <v>11633.88</v>
      </c>
      <c r="G7" s="15">
        <f t="shared" si="2"/>
        <v>941.58512820512806</v>
      </c>
      <c r="H7" s="14">
        <f t="shared" si="3"/>
        <v>8.8062024055184707E-2</v>
      </c>
    </row>
    <row r="8" spans="1:12" x14ac:dyDescent="0.3">
      <c r="C8" s="4"/>
      <c r="D8" s="4"/>
      <c r="E8" s="4"/>
      <c r="F8" s="4"/>
      <c r="G8" s="11"/>
      <c r="H8" s="8"/>
    </row>
    <row r="9" spans="1:12" x14ac:dyDescent="0.3">
      <c r="B9" s="49" t="s">
        <v>42</v>
      </c>
      <c r="C9" s="4"/>
      <c r="D9" s="4"/>
      <c r="E9" s="4"/>
      <c r="F9" s="4"/>
      <c r="G9" s="11"/>
      <c r="H9" s="8"/>
    </row>
    <row r="10" spans="1:12" x14ac:dyDescent="0.3">
      <c r="A10">
        <v>3110</v>
      </c>
      <c r="B10" t="s">
        <v>43</v>
      </c>
      <c r="C10" s="4">
        <v>1418477</v>
      </c>
      <c r="D10" s="4">
        <f t="shared" si="0"/>
        <v>18185.602564102563</v>
      </c>
      <c r="E10" s="4">
        <v>1291064</v>
      </c>
      <c r="F10" s="4">
        <f t="shared" si="1"/>
        <v>17214.186666666668</v>
      </c>
      <c r="G10" s="11">
        <f t="shared" si="2"/>
        <v>-971.41589743589429</v>
      </c>
      <c r="H10" s="8">
        <f t="shared" si="3"/>
        <v>-5.3416756140564674E-2</v>
      </c>
    </row>
    <row r="11" spans="1:12" x14ac:dyDescent="0.3">
      <c r="A11" s="1">
        <v>3000</v>
      </c>
      <c r="B11" s="49" t="s">
        <v>46</v>
      </c>
      <c r="C11" s="5">
        <f>SUM(C10:C10)</f>
        <v>1418477</v>
      </c>
      <c r="D11" s="5">
        <f t="shared" si="0"/>
        <v>18185.602564102563</v>
      </c>
      <c r="E11" s="5">
        <f>SUM(E10:E10)</f>
        <v>1291064</v>
      </c>
      <c r="F11" s="5">
        <f t="shared" si="1"/>
        <v>17214.186666666668</v>
      </c>
      <c r="G11" s="15">
        <f t="shared" si="2"/>
        <v>-971.41589743589429</v>
      </c>
      <c r="H11" s="14">
        <f t="shared" si="3"/>
        <v>-5.3416756140564674E-2</v>
      </c>
    </row>
    <row r="12" spans="1:12" x14ac:dyDescent="0.3">
      <c r="C12" s="4"/>
      <c r="D12" s="4">
        <f t="shared" si="0"/>
        <v>0</v>
      </c>
      <c r="E12" s="4"/>
      <c r="F12" s="4"/>
      <c r="G12" s="11"/>
      <c r="H12" s="8"/>
    </row>
    <row r="13" spans="1:12" x14ac:dyDescent="0.3">
      <c r="B13" s="49" t="s">
        <v>44</v>
      </c>
      <c r="C13" s="4"/>
      <c r="D13" s="4">
        <f t="shared" si="0"/>
        <v>0</v>
      </c>
      <c r="E13" s="4"/>
      <c r="F13" s="4"/>
      <c r="G13" s="11"/>
      <c r="H13" s="8"/>
    </row>
    <row r="14" spans="1:12" x14ac:dyDescent="0.3">
      <c r="A14">
        <v>4200</v>
      </c>
      <c r="B14" s="16" t="s">
        <v>111</v>
      </c>
      <c r="C14" s="4">
        <v>12500</v>
      </c>
      <c r="D14" s="4">
        <f t="shared" si="0"/>
        <v>160.25641025641025</v>
      </c>
      <c r="E14" s="4">
        <v>12500</v>
      </c>
      <c r="F14" s="4">
        <f t="shared" si="1"/>
        <v>166.66666666666666</v>
      </c>
      <c r="G14" s="11">
        <f t="shared" si="2"/>
        <v>6.4102564102564088</v>
      </c>
      <c r="H14" s="8">
        <f t="shared" si="3"/>
        <v>3.9999999999999994E-2</v>
      </c>
    </row>
    <row r="15" spans="1:12" x14ac:dyDescent="0.3">
      <c r="A15">
        <v>4300</v>
      </c>
      <c r="B15" t="s">
        <v>45</v>
      </c>
      <c r="C15" s="4">
        <v>21000</v>
      </c>
      <c r="D15" s="4">
        <f t="shared" si="0"/>
        <v>269.23076923076923</v>
      </c>
      <c r="E15" s="4">
        <v>21000</v>
      </c>
      <c r="F15" s="4">
        <f t="shared" si="1"/>
        <v>280</v>
      </c>
      <c r="G15" s="11">
        <f t="shared" si="2"/>
        <v>10.769230769230774</v>
      </c>
      <c r="H15" s="8">
        <f t="shared" si="3"/>
        <v>4.0000000000000015E-2</v>
      </c>
    </row>
    <row r="16" spans="1:12" x14ac:dyDescent="0.3">
      <c r="A16" s="1">
        <v>4000</v>
      </c>
      <c r="B16" s="49" t="s">
        <v>49</v>
      </c>
      <c r="C16" s="5">
        <f>SUM(C14:C15)</f>
        <v>33500</v>
      </c>
      <c r="D16" s="5">
        <f t="shared" si="0"/>
        <v>429.4871794871795</v>
      </c>
      <c r="E16" s="5">
        <f>SUM(E14:E15)</f>
        <v>33500</v>
      </c>
      <c r="F16" s="5">
        <f t="shared" si="1"/>
        <v>446.66666666666669</v>
      </c>
      <c r="G16" s="15">
        <f t="shared" si="2"/>
        <v>17.179487179487182</v>
      </c>
      <c r="H16" s="14">
        <f t="shared" si="3"/>
        <v>4.0000000000000008E-2</v>
      </c>
    </row>
    <row r="17" spans="1:8" x14ac:dyDescent="0.3">
      <c r="A17" s="1"/>
      <c r="B17" s="49"/>
      <c r="C17" s="5"/>
      <c r="D17" s="5"/>
      <c r="E17" s="5"/>
      <c r="F17" s="5"/>
      <c r="G17" s="15"/>
      <c r="H17" s="14"/>
    </row>
    <row r="18" spans="1:8" x14ac:dyDescent="0.3">
      <c r="B18" s="1" t="s">
        <v>56</v>
      </c>
      <c r="C18" s="4"/>
      <c r="D18" s="4"/>
      <c r="E18" s="5"/>
      <c r="F18" s="4"/>
      <c r="G18" s="11"/>
      <c r="H18" s="8"/>
    </row>
    <row r="19" spans="1:8" x14ac:dyDescent="0.3">
      <c r="B19" s="2" t="s">
        <v>113</v>
      </c>
      <c r="C19" s="4">
        <v>2597610</v>
      </c>
      <c r="D19" s="4">
        <f t="shared" si="0"/>
        <v>33302.692307692305</v>
      </c>
      <c r="E19" s="4">
        <v>1869455</v>
      </c>
      <c r="F19" s="4">
        <f t="shared" si="1"/>
        <v>24926.066666666666</v>
      </c>
      <c r="G19" s="11">
        <f t="shared" si="2"/>
        <v>-8376.6256410256392</v>
      </c>
      <c r="H19" s="8">
        <f t="shared" si="3"/>
        <v>-0.25152998333083099</v>
      </c>
    </row>
    <row r="20" spans="1:8" x14ac:dyDescent="0.3">
      <c r="B20" s="1" t="s">
        <v>55</v>
      </c>
      <c r="C20" s="5">
        <f>SUM(C19:C19)</f>
        <v>2597610</v>
      </c>
      <c r="D20" s="5">
        <f t="shared" si="0"/>
        <v>33302.692307692305</v>
      </c>
      <c r="E20" s="5">
        <f>SUM(E19:E19)</f>
        <v>1869455</v>
      </c>
      <c r="F20" s="5">
        <f t="shared" si="1"/>
        <v>24926.066666666666</v>
      </c>
      <c r="G20" s="15">
        <f t="shared" si="2"/>
        <v>-8376.6256410256392</v>
      </c>
      <c r="H20" s="14">
        <f t="shared" si="3"/>
        <v>-0.25152998333083099</v>
      </c>
    </row>
    <row r="21" spans="1:8" x14ac:dyDescent="0.3">
      <c r="C21" s="4"/>
      <c r="D21" s="4"/>
      <c r="E21" s="4"/>
      <c r="F21" s="4"/>
      <c r="G21" s="11"/>
      <c r="H21" s="8"/>
    </row>
    <row r="22" spans="1:8" x14ac:dyDescent="0.3">
      <c r="B22" s="6" t="s">
        <v>57</v>
      </c>
      <c r="C22" s="5">
        <v>4833586</v>
      </c>
      <c r="D22" s="5">
        <f t="shared" si="0"/>
        <v>61969.051282051281</v>
      </c>
      <c r="E22" s="5">
        <v>4066560</v>
      </c>
      <c r="F22" s="5">
        <f t="shared" si="1"/>
        <v>54220.800000000003</v>
      </c>
      <c r="G22" s="15">
        <f t="shared" si="2"/>
        <v>-7748.2512820512784</v>
      </c>
      <c r="H22" s="14">
        <f t="shared" si="3"/>
        <v>-0.12503420855654573</v>
      </c>
    </row>
    <row r="23" spans="1:8" x14ac:dyDescent="0.3">
      <c r="D23" s="4"/>
      <c r="F23" s="4"/>
      <c r="G23" s="11"/>
      <c r="H23" s="8"/>
    </row>
    <row r="24" spans="1:8" x14ac:dyDescent="0.3">
      <c r="A24" s="91" t="s">
        <v>349</v>
      </c>
      <c r="B24" s="91"/>
      <c r="C24" s="91"/>
      <c r="D24" s="91"/>
      <c r="E24" s="91"/>
      <c r="F24" s="91"/>
      <c r="G24" s="91"/>
      <c r="H24" s="91"/>
    </row>
    <row r="25" spans="1:8" x14ac:dyDescent="0.3">
      <c r="A25">
        <v>3200</v>
      </c>
      <c r="B25" t="s">
        <v>232</v>
      </c>
      <c r="C25" s="4">
        <v>93339</v>
      </c>
      <c r="D25" s="4">
        <f t="shared" si="0"/>
        <v>1196.6538461538462</v>
      </c>
      <c r="E25" s="4">
        <v>93339</v>
      </c>
      <c r="F25" s="4">
        <f t="shared" si="1"/>
        <v>1244.52</v>
      </c>
      <c r="G25" s="11">
        <f t="shared" si="2"/>
        <v>47.866153846153793</v>
      </c>
      <c r="H25" s="8">
        <f t="shared" si="3"/>
        <v>3.9999999999999952E-2</v>
      </c>
    </row>
    <row r="26" spans="1:8" x14ac:dyDescent="0.3">
      <c r="B26" s="1" t="s">
        <v>57</v>
      </c>
      <c r="C26" s="5">
        <f>C25</f>
        <v>93339</v>
      </c>
      <c r="D26" s="5">
        <f t="shared" si="0"/>
        <v>1196.6538461538462</v>
      </c>
      <c r="E26" s="5">
        <f>E25</f>
        <v>93339</v>
      </c>
      <c r="F26" s="5">
        <f t="shared" si="1"/>
        <v>1244.52</v>
      </c>
      <c r="G26" s="15">
        <f t="shared" si="2"/>
        <v>47.866153846153793</v>
      </c>
      <c r="H26" s="14">
        <f t="shared" si="3"/>
        <v>3.9999999999999952E-2</v>
      </c>
    </row>
    <row r="27" spans="1:8" x14ac:dyDescent="0.3">
      <c r="C27" t="s">
        <v>22</v>
      </c>
      <c r="D27" s="4"/>
      <c r="F27" s="4"/>
      <c r="G27" s="11"/>
      <c r="H27" s="8"/>
    </row>
    <row r="28" spans="1:8" x14ac:dyDescent="0.3">
      <c r="A28" s="91" t="s">
        <v>357</v>
      </c>
      <c r="B28" s="91"/>
      <c r="C28" s="91"/>
      <c r="D28" s="91"/>
      <c r="E28" s="91"/>
      <c r="F28" s="91"/>
      <c r="G28" s="91"/>
      <c r="H28" s="91"/>
    </row>
    <row r="29" spans="1:8" x14ac:dyDescent="0.3">
      <c r="A29" s="76">
        <v>4500</v>
      </c>
      <c r="B29" s="16" t="s">
        <v>124</v>
      </c>
      <c r="C29" s="48">
        <v>67181</v>
      </c>
      <c r="D29" s="56">
        <f>C29/J1</f>
        <v>861.29487179487182</v>
      </c>
      <c r="E29" s="48">
        <v>66145</v>
      </c>
      <c r="F29" s="56">
        <f>E29/J2</f>
        <v>881.93333333333328</v>
      </c>
      <c r="G29" s="56">
        <f>F29-D29</f>
        <v>20.638461538461456</v>
      </c>
      <c r="H29" s="38">
        <f>G29/D29</f>
        <v>2.3962132150459111E-2</v>
      </c>
    </row>
    <row r="30" spans="1:8" x14ac:dyDescent="0.3">
      <c r="A30" s="1">
        <v>4000</v>
      </c>
      <c r="B30" s="1" t="s">
        <v>358</v>
      </c>
      <c r="C30" s="15">
        <f>SUM(C29:C29)</f>
        <v>67181</v>
      </c>
      <c r="D30" s="5">
        <f t="shared" ref="D30:D56" si="4">C30/$J$1</f>
        <v>861.29487179487182</v>
      </c>
      <c r="E30" s="15">
        <f>SUM(E29:E29)</f>
        <v>66145</v>
      </c>
      <c r="F30" s="15">
        <f t="shared" ref="F30:F56" si="5">E30/$J$2</f>
        <v>881.93333333333328</v>
      </c>
      <c r="G30" s="15">
        <f t="shared" ref="G30:G50" si="6">F30-D30</f>
        <v>20.638461538461456</v>
      </c>
      <c r="H30" s="14">
        <f t="shared" ref="H30:H50" si="7">G30/D30</f>
        <v>2.3962132150459111E-2</v>
      </c>
    </row>
    <row r="31" spans="1:8" x14ac:dyDescent="0.3">
      <c r="B31" s="1" t="s">
        <v>57</v>
      </c>
      <c r="C31" s="15">
        <f>C30</f>
        <v>67181</v>
      </c>
      <c r="D31" s="15">
        <f t="shared" si="4"/>
        <v>861.29487179487182</v>
      </c>
      <c r="E31" s="15">
        <f>E30</f>
        <v>66145</v>
      </c>
      <c r="F31" s="15">
        <f t="shared" si="5"/>
        <v>881.93333333333328</v>
      </c>
      <c r="G31" s="15">
        <f t="shared" si="6"/>
        <v>20.638461538461456</v>
      </c>
      <c r="H31" s="14">
        <f t="shared" si="7"/>
        <v>2.3962132150459111E-2</v>
      </c>
    </row>
    <row r="32" spans="1:8" x14ac:dyDescent="0.3">
      <c r="D32" s="11"/>
      <c r="F32" s="11"/>
      <c r="G32" s="11"/>
      <c r="H32" s="7"/>
    </row>
    <row r="33" spans="1:8" x14ac:dyDescent="0.3">
      <c r="A33" s="91" t="s">
        <v>376</v>
      </c>
      <c r="B33" s="91"/>
      <c r="C33" s="91"/>
      <c r="D33" s="91"/>
      <c r="E33" s="91"/>
      <c r="F33" s="91"/>
      <c r="G33" s="91"/>
      <c r="H33" s="91"/>
    </row>
    <row r="34" spans="1:8" x14ac:dyDescent="0.3">
      <c r="A34">
        <v>1500</v>
      </c>
      <c r="B34" t="s">
        <v>107</v>
      </c>
      <c r="C34" s="4">
        <v>400</v>
      </c>
      <c r="D34" s="11">
        <f t="shared" si="4"/>
        <v>5.1282051282051286</v>
      </c>
      <c r="E34" s="4">
        <v>500</v>
      </c>
      <c r="F34" s="11">
        <f>E34/J2</f>
        <v>6.666666666666667</v>
      </c>
      <c r="G34" s="11">
        <f t="shared" si="6"/>
        <v>1.5384615384615383</v>
      </c>
      <c r="H34" s="8">
        <f t="shared" si="7"/>
        <v>0.29999999999999993</v>
      </c>
    </row>
    <row r="35" spans="1:8" x14ac:dyDescent="0.3">
      <c r="A35" s="1">
        <v>1000</v>
      </c>
      <c r="B35" s="1" t="s">
        <v>40</v>
      </c>
      <c r="C35" s="5">
        <f>C34</f>
        <v>400</v>
      </c>
      <c r="D35" s="15">
        <f t="shared" si="4"/>
        <v>5.1282051282051286</v>
      </c>
      <c r="E35" s="5">
        <f>E34</f>
        <v>500</v>
      </c>
      <c r="F35" s="15">
        <f>E35/J2</f>
        <v>6.666666666666667</v>
      </c>
      <c r="G35" s="15">
        <f>F35-D35</f>
        <v>1.5384615384615383</v>
      </c>
      <c r="H35" s="14">
        <f>G35/D35</f>
        <v>0.29999999999999993</v>
      </c>
    </row>
    <row r="36" spans="1:8" x14ac:dyDescent="0.3">
      <c r="B36" s="1" t="s">
        <v>57</v>
      </c>
      <c r="C36" s="5">
        <v>126059</v>
      </c>
      <c r="D36" s="15">
        <f t="shared" si="4"/>
        <v>1616.1410256410256</v>
      </c>
      <c r="E36" s="5">
        <v>126559</v>
      </c>
      <c r="F36" s="15">
        <f t="shared" si="5"/>
        <v>1687.4533333333334</v>
      </c>
      <c r="G36" s="15">
        <f t="shared" si="6"/>
        <v>71.312307692307741</v>
      </c>
      <c r="H36" s="14">
        <f t="shared" si="7"/>
        <v>4.4125052554756135E-2</v>
      </c>
    </row>
    <row r="37" spans="1:8" x14ac:dyDescent="0.3">
      <c r="B37" s="1"/>
      <c r="C37" s="5"/>
      <c r="D37" s="15"/>
      <c r="E37" s="5"/>
      <c r="F37" s="15"/>
      <c r="G37" s="15"/>
      <c r="H37" s="6"/>
    </row>
    <row r="38" spans="1:8" x14ac:dyDescent="0.3">
      <c r="A38" s="91" t="s">
        <v>240</v>
      </c>
      <c r="B38" s="91"/>
      <c r="C38" s="91"/>
      <c r="D38" s="91"/>
      <c r="E38" s="91"/>
      <c r="F38" s="91"/>
      <c r="G38" s="91"/>
      <c r="H38" s="91"/>
    </row>
    <row r="39" spans="1:8" x14ac:dyDescent="0.3">
      <c r="A39">
        <v>3110</v>
      </c>
      <c r="B39" s="2" t="s">
        <v>224</v>
      </c>
      <c r="C39" s="28">
        <v>50514</v>
      </c>
      <c r="D39" s="29">
        <f>C39/J1</f>
        <v>647.61538461538464</v>
      </c>
      <c r="E39" s="28">
        <v>50514</v>
      </c>
      <c r="F39" s="29">
        <f>E39/J2</f>
        <v>673.52</v>
      </c>
      <c r="G39" s="29">
        <f>F39-D39</f>
        <v>25.90461538461534</v>
      </c>
      <c r="H39" s="30">
        <f>G39/D39</f>
        <v>3.9999999999999931E-2</v>
      </c>
    </row>
    <row r="40" spans="1:8" x14ac:dyDescent="0.3">
      <c r="A40" s="1">
        <v>3000</v>
      </c>
      <c r="B40" s="1" t="s">
        <v>46</v>
      </c>
      <c r="C40" s="5">
        <f>C39</f>
        <v>50514</v>
      </c>
      <c r="D40" s="15">
        <f>C40/J1</f>
        <v>647.61538461538464</v>
      </c>
      <c r="E40" s="5">
        <f>E39</f>
        <v>50514</v>
      </c>
      <c r="F40" s="15">
        <f>E40/J2</f>
        <v>673.52</v>
      </c>
      <c r="G40" s="15">
        <f>F40-D40</f>
        <v>25.90461538461534</v>
      </c>
      <c r="H40" s="14">
        <f>G40/D40</f>
        <v>3.9999999999999931E-2</v>
      </c>
    </row>
    <row r="41" spans="1:8" x14ac:dyDescent="0.3">
      <c r="A41">
        <v>5200</v>
      </c>
      <c r="B41" s="2" t="s">
        <v>371</v>
      </c>
      <c r="C41" s="4">
        <v>20370</v>
      </c>
      <c r="D41" s="11">
        <f>C41/J1</f>
        <v>261.15384615384613</v>
      </c>
      <c r="E41" s="4">
        <v>20370</v>
      </c>
      <c r="F41" s="11">
        <f>E41/J2</f>
        <v>271.60000000000002</v>
      </c>
      <c r="G41" s="11">
        <f>F41-D41</f>
        <v>10.446153846153891</v>
      </c>
      <c r="H41" s="8">
        <f>G41/D41</f>
        <v>4.0000000000000174E-2</v>
      </c>
    </row>
    <row r="42" spans="1:8" x14ac:dyDescent="0.3">
      <c r="B42" s="1" t="s">
        <v>57</v>
      </c>
      <c r="C42" s="5">
        <v>110867</v>
      </c>
      <c r="D42" s="15">
        <f>C42/J1</f>
        <v>1421.3717948717949</v>
      </c>
      <c r="E42" s="5">
        <v>114385</v>
      </c>
      <c r="F42" s="15">
        <f>E42/J2</f>
        <v>1525.1333333333334</v>
      </c>
      <c r="G42" s="15">
        <f>F42-D42</f>
        <v>103.76153846153852</v>
      </c>
      <c r="H42" s="14">
        <f>G42/D42</f>
        <v>7.3000983160002558E-2</v>
      </c>
    </row>
    <row r="43" spans="1:8" x14ac:dyDescent="0.3">
      <c r="B43" s="2"/>
      <c r="D43" s="11"/>
      <c r="F43" s="11"/>
      <c r="G43" s="11"/>
      <c r="H43" s="7"/>
    </row>
    <row r="44" spans="1:8" x14ac:dyDescent="0.3">
      <c r="A44" s="91" t="s">
        <v>252</v>
      </c>
      <c r="B44" s="91"/>
      <c r="C44" s="91"/>
      <c r="D44" s="91"/>
      <c r="E44" s="91"/>
      <c r="F44" s="91"/>
      <c r="G44" s="91"/>
      <c r="H44" s="91"/>
    </row>
    <row r="45" spans="1:8" x14ac:dyDescent="0.3">
      <c r="A45">
        <v>1612</v>
      </c>
      <c r="B45" t="s">
        <v>361</v>
      </c>
      <c r="C45" s="4">
        <v>3100</v>
      </c>
      <c r="D45" s="11">
        <f t="shared" si="4"/>
        <v>39.743589743589745</v>
      </c>
      <c r="E45" s="4">
        <v>3100</v>
      </c>
      <c r="F45" s="11">
        <f t="shared" si="5"/>
        <v>41.333333333333336</v>
      </c>
      <c r="G45" s="11">
        <f t="shared" si="6"/>
        <v>1.5897435897435912</v>
      </c>
      <c r="H45" s="8">
        <f t="shared" si="7"/>
        <v>4.0000000000000036E-2</v>
      </c>
    </row>
    <row r="46" spans="1:8" x14ac:dyDescent="0.3">
      <c r="A46" s="1">
        <v>1000</v>
      </c>
      <c r="B46" s="1" t="s">
        <v>40</v>
      </c>
      <c r="C46" s="5">
        <f>SUM(C45:C45)</f>
        <v>3100</v>
      </c>
      <c r="D46" s="15">
        <f t="shared" si="4"/>
        <v>39.743589743589745</v>
      </c>
      <c r="E46" s="15">
        <f>SUM(E45:E45)</f>
        <v>3100</v>
      </c>
      <c r="F46" s="15">
        <f t="shared" si="5"/>
        <v>41.333333333333336</v>
      </c>
      <c r="G46" s="15">
        <f t="shared" si="6"/>
        <v>1.5897435897435912</v>
      </c>
      <c r="H46" s="14">
        <f t="shared" si="7"/>
        <v>4.0000000000000036E-2</v>
      </c>
    </row>
    <row r="47" spans="1:8" x14ac:dyDescent="0.3">
      <c r="A47">
        <v>4500</v>
      </c>
      <c r="B47" t="s">
        <v>307</v>
      </c>
      <c r="C47" s="4">
        <v>6384</v>
      </c>
      <c r="D47" s="11">
        <f t="shared" si="4"/>
        <v>81.84615384615384</v>
      </c>
      <c r="E47" s="4">
        <v>6384</v>
      </c>
      <c r="F47" s="11">
        <f t="shared" si="5"/>
        <v>85.12</v>
      </c>
      <c r="G47" s="11">
        <f t="shared" si="6"/>
        <v>3.273846153846165</v>
      </c>
      <c r="H47" s="8">
        <f t="shared" si="7"/>
        <v>4.000000000000014E-2</v>
      </c>
    </row>
    <row r="48" spans="1:8" x14ac:dyDescent="0.3">
      <c r="A48" s="1">
        <v>4000</v>
      </c>
      <c r="B48" s="1" t="s">
        <v>49</v>
      </c>
      <c r="C48" s="15">
        <f>SUM(C47:C47)</f>
        <v>6384</v>
      </c>
      <c r="D48" s="15">
        <f t="shared" si="4"/>
        <v>81.84615384615384</v>
      </c>
      <c r="E48" s="15">
        <f>SUM(E47:E47)</f>
        <v>6384</v>
      </c>
      <c r="F48" s="15">
        <f t="shared" si="5"/>
        <v>85.12</v>
      </c>
      <c r="G48" s="15">
        <f t="shared" si="6"/>
        <v>3.273846153846165</v>
      </c>
      <c r="H48" s="14">
        <f t="shared" si="7"/>
        <v>4.000000000000014E-2</v>
      </c>
    </row>
    <row r="49" spans="1:8" x14ac:dyDescent="0.3">
      <c r="A49" s="2">
        <v>5200</v>
      </c>
      <c r="B49" s="2" t="s">
        <v>371</v>
      </c>
      <c r="C49" s="29">
        <v>49638</v>
      </c>
      <c r="D49" s="11">
        <f t="shared" si="4"/>
        <v>636.38461538461536</v>
      </c>
      <c r="E49" s="4">
        <v>50770</v>
      </c>
      <c r="F49" s="11">
        <f t="shared" si="5"/>
        <v>676.93333333333328</v>
      </c>
      <c r="G49" s="11">
        <f t="shared" si="6"/>
        <v>40.548717948717922</v>
      </c>
      <c r="H49" s="8">
        <f t="shared" si="7"/>
        <v>6.3717313348644139E-2</v>
      </c>
    </row>
    <row r="50" spans="1:8" x14ac:dyDescent="0.3">
      <c r="B50" s="1" t="s">
        <v>57</v>
      </c>
      <c r="C50" s="15">
        <v>68769</v>
      </c>
      <c r="D50" s="15">
        <f t="shared" si="4"/>
        <v>881.65384615384619</v>
      </c>
      <c r="E50" s="5">
        <v>69902</v>
      </c>
      <c r="F50" s="15">
        <f t="shared" si="5"/>
        <v>932.02666666666664</v>
      </c>
      <c r="G50" s="15">
        <f t="shared" si="6"/>
        <v>50.372820512820454</v>
      </c>
      <c r="H50" s="14">
        <f t="shared" si="7"/>
        <v>5.7134464657040168E-2</v>
      </c>
    </row>
    <row r="51" spans="1:8" x14ac:dyDescent="0.3">
      <c r="D51" s="11"/>
      <c r="F51" s="11"/>
      <c r="G51" s="11"/>
      <c r="H51" s="7"/>
    </row>
    <row r="52" spans="1:8" x14ac:dyDescent="0.3">
      <c r="A52" s="91" t="s">
        <v>373</v>
      </c>
      <c r="B52" s="91"/>
      <c r="C52" s="91"/>
      <c r="D52" s="91"/>
      <c r="E52" s="91"/>
      <c r="F52" s="91"/>
      <c r="G52" s="91"/>
      <c r="H52" s="91"/>
    </row>
    <row r="53" spans="1:8" x14ac:dyDescent="0.3">
      <c r="A53">
        <v>1910</v>
      </c>
      <c r="B53" t="s">
        <v>109</v>
      </c>
      <c r="C53" s="4">
        <v>10000</v>
      </c>
      <c r="D53" s="11">
        <f t="shared" si="4"/>
        <v>128.2051282051282</v>
      </c>
      <c r="E53" s="4">
        <v>10000</v>
      </c>
      <c r="F53" s="11">
        <f t="shared" si="5"/>
        <v>133.33333333333334</v>
      </c>
      <c r="G53" s="11">
        <f>F53-D53</f>
        <v>5.1282051282051384</v>
      </c>
      <c r="H53" s="7">
        <f>G53/D53</f>
        <v>4.0000000000000077E-2</v>
      </c>
    </row>
    <row r="54" spans="1:8" x14ac:dyDescent="0.3">
      <c r="A54" s="1">
        <v>1000</v>
      </c>
      <c r="B54" s="1" t="s">
        <v>330</v>
      </c>
      <c r="C54" s="15">
        <f>C53</f>
        <v>10000</v>
      </c>
      <c r="D54" s="15">
        <f t="shared" si="4"/>
        <v>128.2051282051282</v>
      </c>
      <c r="E54" s="15">
        <f>E53</f>
        <v>10000</v>
      </c>
      <c r="F54" s="15">
        <f t="shared" si="5"/>
        <v>133.33333333333334</v>
      </c>
      <c r="G54" s="15">
        <f>F54-D54</f>
        <v>5.1282051282051384</v>
      </c>
      <c r="H54" s="6">
        <f>G54/D54</f>
        <v>4.0000000000000077E-2</v>
      </c>
    </row>
    <row r="55" spans="1:8" x14ac:dyDescent="0.3">
      <c r="A55">
        <v>5200</v>
      </c>
      <c r="B55" t="s">
        <v>371</v>
      </c>
      <c r="C55" s="4">
        <v>500000</v>
      </c>
      <c r="D55" s="11">
        <f t="shared" si="4"/>
        <v>6410.2564102564102</v>
      </c>
      <c r="E55" s="4">
        <v>0</v>
      </c>
      <c r="F55" s="11">
        <f t="shared" si="5"/>
        <v>0</v>
      </c>
      <c r="G55" s="11">
        <f>F55-D55</f>
        <v>-6410.2564102564102</v>
      </c>
      <c r="H55" s="7">
        <f>G55/D55</f>
        <v>-1</v>
      </c>
    </row>
    <row r="56" spans="1:8" x14ac:dyDescent="0.3">
      <c r="B56" s="1" t="s">
        <v>57</v>
      </c>
      <c r="C56" s="5">
        <v>688561</v>
      </c>
      <c r="D56" s="15">
        <f t="shared" si="4"/>
        <v>8827.7051282051289</v>
      </c>
      <c r="E56" s="5">
        <v>11000</v>
      </c>
      <c r="F56" s="15">
        <f t="shared" si="5"/>
        <v>146.66666666666666</v>
      </c>
      <c r="G56" s="15">
        <f>F56-D56</f>
        <v>-8681.0384615384628</v>
      </c>
      <c r="H56" s="6">
        <f>G56/D56</f>
        <v>-0.98338564048791621</v>
      </c>
    </row>
    <row r="58" spans="1:8" x14ac:dyDescent="0.3">
      <c r="B58" s="1" t="s">
        <v>634</v>
      </c>
      <c r="C58" s="15">
        <f>C46+C35+C7</f>
        <v>837499</v>
      </c>
      <c r="D58" s="15">
        <f>C58/J1</f>
        <v>10737.166666666666</v>
      </c>
      <c r="E58" s="15">
        <f>E46+E35+E7</f>
        <v>876141</v>
      </c>
      <c r="F58" s="15">
        <f>E58/J2</f>
        <v>11681.88</v>
      </c>
      <c r="G58" s="5">
        <f>F58-D58</f>
        <v>944.71333333333314</v>
      </c>
      <c r="H58" s="14">
        <f>G58/D58</f>
        <v>8.7985346848175328E-2</v>
      </c>
    </row>
    <row r="59" spans="1:8" x14ac:dyDescent="0.3">
      <c r="B59" s="1" t="s">
        <v>631</v>
      </c>
      <c r="C59" s="15">
        <f>C11+C40+C25</f>
        <v>1562330</v>
      </c>
      <c r="D59" s="15">
        <f>C59/J1</f>
        <v>20029.871794871793</v>
      </c>
      <c r="E59" s="15">
        <f>SUM(E40+E25+E11)</f>
        <v>1434917</v>
      </c>
      <c r="F59" s="15">
        <f>E59/J2</f>
        <v>19132.226666666666</v>
      </c>
      <c r="G59" s="15">
        <f>F59-D59</f>
        <v>-897.64512820512755</v>
      </c>
      <c r="H59" s="14">
        <f>G59/D59</f>
        <v>-4.4815320706892883E-2</v>
      </c>
    </row>
    <row r="60" spans="1:8" x14ac:dyDescent="0.3">
      <c r="B60" s="1" t="s">
        <v>632</v>
      </c>
      <c r="C60" s="15">
        <f>C48+C30+C16</f>
        <v>107065</v>
      </c>
      <c r="D60" s="15">
        <f>C60/J1</f>
        <v>1372.6282051282051</v>
      </c>
      <c r="E60" s="15">
        <f>E48+E30+E16</f>
        <v>106029</v>
      </c>
      <c r="F60" s="15">
        <f>E60/J2</f>
        <v>1413.72</v>
      </c>
      <c r="G60" s="15">
        <f>F60-D60</f>
        <v>41.091794871794946</v>
      </c>
      <c r="H60" s="14">
        <f>G60/D60</f>
        <v>2.9936580581889562E-2</v>
      </c>
    </row>
    <row r="61" spans="1:8" x14ac:dyDescent="0.3">
      <c r="B61" s="1" t="s">
        <v>633</v>
      </c>
      <c r="C61" s="15">
        <f>C56+C50+C42+C36+C22+C26+C31</f>
        <v>5988362</v>
      </c>
      <c r="D61" s="15">
        <f>C61/J1</f>
        <v>76773.871794871797</v>
      </c>
      <c r="E61" s="15">
        <f>E56+E50+E42+E36+E22+E26+E31</f>
        <v>4547890</v>
      </c>
      <c r="F61" s="15">
        <f>E61/J2</f>
        <v>60638.533333333333</v>
      </c>
      <c r="G61" s="15">
        <f>F61-D61</f>
        <v>-16135.338461538464</v>
      </c>
      <c r="H61" s="14">
        <f>G61/D61</f>
        <v>-0.21016705402913186</v>
      </c>
    </row>
    <row r="63" spans="1:8" x14ac:dyDescent="0.3">
      <c r="D63" s="11">
        <f>SUM(D58:D60)</f>
        <v>32139.666666666664</v>
      </c>
      <c r="G63" s="11">
        <f>SUM(G58:G60)</f>
        <v>88.160000000000537</v>
      </c>
      <c r="H63" s="14">
        <f>G63/D63</f>
        <v>2.7430278264657551E-3</v>
      </c>
    </row>
  </sheetData>
  <mergeCells count="6">
    <mergeCell ref="A38:H38"/>
    <mergeCell ref="A24:H24"/>
    <mergeCell ref="A52:H52"/>
    <mergeCell ref="A28:H28"/>
    <mergeCell ref="A33:H33"/>
    <mergeCell ref="A44:H44"/>
  </mergeCells>
  <pageMargins left="0.7" right="0.7" top="0.75" bottom="0.75" header="0.3" footer="0.3"/>
  <pageSetup orientation="portrait" horizont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F8312-7907-4203-B5AF-073E8AFF8ED5}">
  <sheetPr>
    <tabColor theme="9" tint="0.59999389629810485"/>
  </sheetPr>
  <dimension ref="A1:J102"/>
  <sheetViews>
    <sheetView topLeftCell="A66" workbookViewId="0">
      <selection activeCell="E12" sqref="E12"/>
    </sheetView>
  </sheetViews>
  <sheetFormatPr defaultRowHeight="14.4" x14ac:dyDescent="0.3"/>
  <cols>
    <col min="2" max="2" width="31" bestFit="1" customWidth="1"/>
    <col min="3" max="3" width="15.109375" bestFit="1" customWidth="1"/>
    <col min="4" max="4" width="15" bestFit="1" customWidth="1"/>
    <col min="5" max="5" width="15.109375" bestFit="1" customWidth="1"/>
    <col min="6" max="6" width="15" bestFit="1" customWidth="1"/>
    <col min="7" max="7" width="12.109375" bestFit="1" customWidth="1"/>
    <col min="8" max="8" width="11.5546875" bestFit="1" customWidth="1"/>
  </cols>
  <sheetData>
    <row r="1" spans="1:10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49" t="s">
        <v>61</v>
      </c>
      <c r="H1" s="1" t="s">
        <v>62</v>
      </c>
      <c r="J1">
        <v>78</v>
      </c>
    </row>
    <row r="2" spans="1:10" x14ac:dyDescent="0.3">
      <c r="B2" s="2" t="s">
        <v>59</v>
      </c>
      <c r="C2" s="12"/>
      <c r="D2" s="12"/>
      <c r="E2" s="12"/>
      <c r="F2" s="12"/>
      <c r="G2" s="49"/>
      <c r="H2" s="1"/>
      <c r="J2">
        <v>75</v>
      </c>
    </row>
    <row r="3" spans="1:10" x14ac:dyDescent="0.3">
      <c r="A3">
        <v>100</v>
      </c>
      <c r="B3" t="s">
        <v>60</v>
      </c>
      <c r="C3" s="4">
        <v>569926</v>
      </c>
      <c r="D3" s="4">
        <f>C3/$J$1</f>
        <v>7306.7435897435898</v>
      </c>
      <c r="E3" s="4">
        <v>657438</v>
      </c>
      <c r="F3" s="4">
        <f>E3/$J$2</f>
        <v>8765.84</v>
      </c>
      <c r="G3" s="11">
        <f>F3-D3</f>
        <v>1459.0964102564103</v>
      </c>
      <c r="H3" s="8">
        <f>G3/D3</f>
        <v>0.19969174945519244</v>
      </c>
    </row>
    <row r="4" spans="1:10" x14ac:dyDescent="0.3">
      <c r="A4">
        <v>200</v>
      </c>
      <c r="B4" t="s">
        <v>63</v>
      </c>
      <c r="C4" s="4">
        <v>278932</v>
      </c>
      <c r="D4" s="4">
        <f t="shared" ref="D4:D23" si="0">C4/$J$1</f>
        <v>3576.0512820512822</v>
      </c>
      <c r="E4" s="4">
        <v>317373</v>
      </c>
      <c r="F4" s="4">
        <f t="shared" ref="F4:F23" si="1">E4/$J$2</f>
        <v>4231.6400000000003</v>
      </c>
      <c r="G4" s="11">
        <f t="shared" ref="G4:G23" si="2">F4-D4</f>
        <v>655.58871794871811</v>
      </c>
      <c r="H4" s="8">
        <f t="shared" ref="H4:H23" si="3">G4/D4</f>
        <v>0.18332754936687082</v>
      </c>
    </row>
    <row r="5" spans="1:10" x14ac:dyDescent="0.3">
      <c r="A5">
        <v>500</v>
      </c>
      <c r="B5" t="s">
        <v>64</v>
      </c>
      <c r="C5" s="4">
        <v>35150</v>
      </c>
      <c r="D5" s="4">
        <f t="shared" si="0"/>
        <v>450.64102564102564</v>
      </c>
      <c r="E5" s="4">
        <v>35150</v>
      </c>
      <c r="F5" s="4">
        <f t="shared" si="1"/>
        <v>468.66666666666669</v>
      </c>
      <c r="G5" s="11">
        <f t="shared" si="2"/>
        <v>18.02564102564105</v>
      </c>
      <c r="H5" s="8">
        <f t="shared" si="3"/>
        <v>4.0000000000000056E-2</v>
      </c>
    </row>
    <row r="6" spans="1:10" x14ac:dyDescent="0.3">
      <c r="A6">
        <v>600</v>
      </c>
      <c r="B6" t="s">
        <v>65</v>
      </c>
      <c r="C6" s="4">
        <v>60000</v>
      </c>
      <c r="D6" s="4">
        <f t="shared" si="0"/>
        <v>769.23076923076928</v>
      </c>
      <c r="E6" s="4">
        <v>60000</v>
      </c>
      <c r="F6" s="4">
        <f t="shared" si="1"/>
        <v>800</v>
      </c>
      <c r="G6" s="11">
        <f t="shared" si="2"/>
        <v>30.769230769230717</v>
      </c>
      <c r="H6" s="8">
        <f t="shared" si="3"/>
        <v>3.9999999999999931E-2</v>
      </c>
    </row>
    <row r="7" spans="1:10" x14ac:dyDescent="0.3">
      <c r="A7">
        <v>700</v>
      </c>
      <c r="B7" t="s">
        <v>95</v>
      </c>
      <c r="C7" s="4">
        <v>39000</v>
      </c>
      <c r="D7" s="4">
        <f t="shared" si="0"/>
        <v>500</v>
      </c>
      <c r="E7" s="4">
        <v>39000</v>
      </c>
      <c r="F7" s="4">
        <f t="shared" si="1"/>
        <v>520</v>
      </c>
      <c r="G7" s="11">
        <f t="shared" si="2"/>
        <v>20</v>
      </c>
      <c r="H7" s="8">
        <f t="shared" si="3"/>
        <v>0.04</v>
      </c>
    </row>
    <row r="8" spans="1:10" x14ac:dyDescent="0.3">
      <c r="A8">
        <v>900</v>
      </c>
      <c r="B8" t="s">
        <v>39</v>
      </c>
      <c r="C8" s="4">
        <v>500</v>
      </c>
      <c r="D8" s="4">
        <f t="shared" si="0"/>
        <v>6.4102564102564106</v>
      </c>
      <c r="E8" s="4">
        <v>500</v>
      </c>
      <c r="F8" s="4">
        <f t="shared" si="1"/>
        <v>6.666666666666667</v>
      </c>
      <c r="G8" s="11">
        <f t="shared" si="2"/>
        <v>0.25641025641025639</v>
      </c>
      <c r="H8" s="8">
        <f t="shared" si="3"/>
        <v>3.9999999999999994E-2</v>
      </c>
    </row>
    <row r="9" spans="1:10" x14ac:dyDescent="0.3">
      <c r="A9" s="21">
        <v>100</v>
      </c>
      <c r="B9" s="21" t="s">
        <v>66</v>
      </c>
      <c r="C9" s="22">
        <f>SUM(C3:C8)</f>
        <v>983508</v>
      </c>
      <c r="D9" s="5">
        <f t="shared" si="0"/>
        <v>12609.076923076924</v>
      </c>
      <c r="E9" s="22">
        <f>SUM(E3:E8)</f>
        <v>1109461</v>
      </c>
      <c r="F9" s="5">
        <f t="shared" si="1"/>
        <v>14792.813333333334</v>
      </c>
      <c r="G9" s="15">
        <f t="shared" si="2"/>
        <v>2183.7364102564097</v>
      </c>
      <c r="H9" s="14">
        <f t="shared" si="3"/>
        <v>0.17318765073593703</v>
      </c>
    </row>
    <row r="10" spans="1:10" x14ac:dyDescent="0.3">
      <c r="A10" s="20"/>
      <c r="B10" s="21"/>
      <c r="C10" s="22"/>
      <c r="D10" s="4"/>
      <c r="E10" s="22"/>
      <c r="F10" s="4"/>
      <c r="G10" s="11"/>
      <c r="H10" s="8"/>
    </row>
    <row r="11" spans="1:10" x14ac:dyDescent="0.3">
      <c r="A11" s="1">
        <v>910</v>
      </c>
      <c r="B11" s="1" t="s">
        <v>76</v>
      </c>
      <c r="C11" s="4"/>
      <c r="D11" s="4"/>
      <c r="E11" s="4"/>
      <c r="F11" s="4"/>
      <c r="G11" s="11"/>
      <c r="H11" s="8"/>
    </row>
    <row r="12" spans="1:10" x14ac:dyDescent="0.3">
      <c r="A12">
        <v>100</v>
      </c>
      <c r="B12" t="s">
        <v>60</v>
      </c>
      <c r="C12" s="4">
        <v>30623</v>
      </c>
      <c r="D12" s="4">
        <f t="shared" si="0"/>
        <v>392.60256410256409</v>
      </c>
      <c r="E12" s="4">
        <v>30623</v>
      </c>
      <c r="F12" s="4">
        <f t="shared" si="1"/>
        <v>408.30666666666667</v>
      </c>
      <c r="G12" s="11">
        <f t="shared" si="2"/>
        <v>15.704102564102584</v>
      </c>
      <c r="H12" s="8">
        <f t="shared" si="3"/>
        <v>4.0000000000000049E-2</v>
      </c>
    </row>
    <row r="13" spans="1:10" x14ac:dyDescent="0.3">
      <c r="A13">
        <v>200</v>
      </c>
      <c r="B13" s="2" t="s">
        <v>63</v>
      </c>
      <c r="C13" s="4">
        <v>3243</v>
      </c>
      <c r="D13" s="4">
        <f t="shared" si="0"/>
        <v>41.57692307692308</v>
      </c>
      <c r="E13" s="4">
        <v>3243</v>
      </c>
      <c r="F13" s="4">
        <f t="shared" si="1"/>
        <v>43.24</v>
      </c>
      <c r="G13" s="11">
        <f t="shared" si="2"/>
        <v>1.6630769230769218</v>
      </c>
      <c r="H13" s="8">
        <f t="shared" si="3"/>
        <v>3.9999999999999966E-2</v>
      </c>
    </row>
    <row r="14" spans="1:10" x14ac:dyDescent="0.3">
      <c r="A14">
        <v>500</v>
      </c>
      <c r="B14" t="s">
        <v>64</v>
      </c>
      <c r="C14" s="4">
        <v>600</v>
      </c>
      <c r="D14" s="4">
        <f t="shared" si="0"/>
        <v>7.6923076923076925</v>
      </c>
      <c r="E14" s="4">
        <v>600</v>
      </c>
      <c r="F14" s="4">
        <f t="shared" si="1"/>
        <v>8</v>
      </c>
      <c r="G14" s="11">
        <f t="shared" si="2"/>
        <v>0.30769230769230749</v>
      </c>
      <c r="H14" s="8">
        <f t="shared" si="3"/>
        <v>3.9999999999999973E-2</v>
      </c>
    </row>
    <row r="15" spans="1:10" x14ac:dyDescent="0.3">
      <c r="A15">
        <v>600</v>
      </c>
      <c r="B15" t="s">
        <v>65</v>
      </c>
      <c r="C15" s="4">
        <v>1300</v>
      </c>
      <c r="D15" s="4">
        <f t="shared" si="0"/>
        <v>16.666666666666668</v>
      </c>
      <c r="E15" s="4">
        <v>1300</v>
      </c>
      <c r="F15" s="4">
        <f t="shared" si="1"/>
        <v>17.333333333333332</v>
      </c>
      <c r="G15" s="11">
        <f t="shared" si="2"/>
        <v>0.6666666666666643</v>
      </c>
      <c r="H15" s="8">
        <f t="shared" si="3"/>
        <v>3.9999999999999855E-2</v>
      </c>
    </row>
    <row r="16" spans="1:10" x14ac:dyDescent="0.3">
      <c r="A16" s="1">
        <v>910</v>
      </c>
      <c r="B16" s="1" t="s">
        <v>78</v>
      </c>
      <c r="C16" s="5">
        <f>SUM(C12:C15)</f>
        <v>35766</v>
      </c>
      <c r="D16" s="5">
        <f t="shared" si="0"/>
        <v>458.53846153846155</v>
      </c>
      <c r="E16" s="5">
        <f>SUM(E12:E15)</f>
        <v>35766</v>
      </c>
      <c r="F16" s="5">
        <f t="shared" si="1"/>
        <v>476.88</v>
      </c>
      <c r="G16" s="15">
        <f t="shared" si="2"/>
        <v>18.341538461538448</v>
      </c>
      <c r="H16" s="14">
        <f t="shared" si="3"/>
        <v>3.9999999999999973E-2</v>
      </c>
    </row>
    <row r="17" spans="1:8" x14ac:dyDescent="0.3">
      <c r="C17" s="4"/>
      <c r="D17" s="4"/>
      <c r="E17" s="4"/>
      <c r="F17" s="4"/>
      <c r="G17" s="11"/>
      <c r="H17" s="8"/>
    </row>
    <row r="18" spans="1:8" x14ac:dyDescent="0.3">
      <c r="A18" s="1">
        <v>920</v>
      </c>
      <c r="B18" s="1" t="s">
        <v>79</v>
      </c>
      <c r="C18" s="4"/>
      <c r="D18" s="4"/>
      <c r="E18" s="4"/>
      <c r="F18" s="4"/>
      <c r="G18" s="11"/>
      <c r="H18" s="8"/>
    </row>
    <row r="19" spans="1:8" x14ac:dyDescent="0.3">
      <c r="A19">
        <v>100</v>
      </c>
      <c r="B19" t="s">
        <v>60</v>
      </c>
      <c r="C19" s="4">
        <v>1600</v>
      </c>
      <c r="D19" s="4">
        <f t="shared" si="0"/>
        <v>20.512820512820515</v>
      </c>
      <c r="E19" s="4">
        <v>1600</v>
      </c>
      <c r="F19" s="4">
        <f t="shared" si="1"/>
        <v>21.333333333333332</v>
      </c>
      <c r="G19" s="11">
        <f t="shared" si="2"/>
        <v>0.8205128205128176</v>
      </c>
      <c r="H19" s="8">
        <f t="shared" si="3"/>
        <v>3.9999999999999855E-2</v>
      </c>
    </row>
    <row r="20" spans="1:8" x14ac:dyDescent="0.3">
      <c r="A20">
        <v>200</v>
      </c>
      <c r="B20" s="2" t="s">
        <v>63</v>
      </c>
      <c r="C20" s="4">
        <v>169</v>
      </c>
      <c r="D20" s="4">
        <f t="shared" si="0"/>
        <v>2.1666666666666665</v>
      </c>
      <c r="E20" s="4">
        <v>169</v>
      </c>
      <c r="F20" s="4">
        <f t="shared" si="1"/>
        <v>2.2533333333333334</v>
      </c>
      <c r="G20" s="11">
        <f t="shared" si="2"/>
        <v>8.6666666666666892E-2</v>
      </c>
      <c r="H20" s="8">
        <f t="shared" si="3"/>
        <v>4.0000000000000105E-2</v>
      </c>
    </row>
    <row r="21" spans="1:8" x14ac:dyDescent="0.3">
      <c r="A21">
        <v>500</v>
      </c>
      <c r="B21" t="s">
        <v>64</v>
      </c>
      <c r="C21" s="4">
        <v>1000</v>
      </c>
      <c r="D21" s="4">
        <f t="shared" si="0"/>
        <v>12.820512820512821</v>
      </c>
      <c r="E21" s="4">
        <v>1000</v>
      </c>
      <c r="F21" s="4">
        <f t="shared" si="1"/>
        <v>13.333333333333334</v>
      </c>
      <c r="G21" s="11">
        <f t="shared" si="2"/>
        <v>0.51282051282051277</v>
      </c>
      <c r="H21" s="8">
        <f t="shared" si="3"/>
        <v>3.9999999999999994E-2</v>
      </c>
    </row>
    <row r="22" spans="1:8" x14ac:dyDescent="0.3">
      <c r="A22">
        <v>600</v>
      </c>
      <c r="B22" t="s">
        <v>65</v>
      </c>
      <c r="C22" s="4">
        <v>500</v>
      </c>
      <c r="D22" s="4">
        <f t="shared" si="0"/>
        <v>6.4102564102564106</v>
      </c>
      <c r="E22" s="4">
        <v>500</v>
      </c>
      <c r="F22" s="4">
        <f t="shared" si="1"/>
        <v>6.666666666666667</v>
      </c>
      <c r="G22" s="11">
        <f t="shared" si="2"/>
        <v>0.25641025641025639</v>
      </c>
      <c r="H22" s="8">
        <f t="shared" si="3"/>
        <v>3.9999999999999994E-2</v>
      </c>
    </row>
    <row r="23" spans="1:8" x14ac:dyDescent="0.3">
      <c r="A23" s="1">
        <v>920</v>
      </c>
      <c r="B23" s="1" t="s">
        <v>80</v>
      </c>
      <c r="C23" s="5">
        <f>SUM(C19:C22)</f>
        <v>3269</v>
      </c>
      <c r="D23" s="5">
        <f t="shared" si="0"/>
        <v>41.910256410256409</v>
      </c>
      <c r="E23" s="5">
        <f>SUM(E19:E22)</f>
        <v>3269</v>
      </c>
      <c r="F23" s="5">
        <f t="shared" si="1"/>
        <v>43.586666666666666</v>
      </c>
      <c r="G23" s="15">
        <f t="shared" si="2"/>
        <v>1.6764102564102572</v>
      </c>
      <c r="H23" s="14">
        <f t="shared" si="3"/>
        <v>4.0000000000000022E-2</v>
      </c>
    </row>
    <row r="24" spans="1:8" x14ac:dyDescent="0.3">
      <c r="C24" s="4"/>
      <c r="D24" s="4"/>
      <c r="E24" s="4"/>
      <c r="F24" s="4"/>
      <c r="G24" s="11"/>
      <c r="H24" s="8"/>
    </row>
    <row r="25" spans="1:8" x14ac:dyDescent="0.3">
      <c r="A25" s="1">
        <v>2300</v>
      </c>
      <c r="B25" s="1" t="s">
        <v>85</v>
      </c>
      <c r="C25" s="4"/>
      <c r="D25" s="4"/>
      <c r="E25" s="4"/>
      <c r="F25" s="4"/>
      <c r="G25" s="11"/>
      <c r="H25" s="8"/>
    </row>
    <row r="26" spans="1:8" x14ac:dyDescent="0.3">
      <c r="A26">
        <v>100</v>
      </c>
      <c r="B26" t="s">
        <v>60</v>
      </c>
      <c r="C26" s="4">
        <v>92250</v>
      </c>
      <c r="D26" s="4">
        <f t="shared" ref="D26:D62" si="4">C26/$J$1</f>
        <v>1182.6923076923076</v>
      </c>
      <c r="E26" s="4">
        <v>94568</v>
      </c>
      <c r="F26" s="4">
        <f t="shared" ref="F26:F62" si="5">E26/$J$2</f>
        <v>1260.9066666666668</v>
      </c>
      <c r="G26" s="11">
        <f t="shared" ref="G26:G62" si="6">F26-D26</f>
        <v>78.214358974359129</v>
      </c>
      <c r="H26" s="8">
        <f t="shared" ref="H26:H62" si="7">G26/D26</f>
        <v>6.6132466124661379E-2</v>
      </c>
    </row>
    <row r="27" spans="1:8" x14ac:dyDescent="0.3">
      <c r="A27">
        <v>200</v>
      </c>
      <c r="B27" s="2" t="s">
        <v>63</v>
      </c>
      <c r="C27" s="4">
        <v>55370</v>
      </c>
      <c r="D27" s="4">
        <f t="shared" si="4"/>
        <v>709.87179487179492</v>
      </c>
      <c r="E27" s="4">
        <v>56121</v>
      </c>
      <c r="F27" s="4">
        <f t="shared" si="5"/>
        <v>748.28</v>
      </c>
      <c r="G27" s="11">
        <f t="shared" si="6"/>
        <v>38.408205128205054</v>
      </c>
      <c r="H27" s="8">
        <f t="shared" si="7"/>
        <v>5.4105833483835908E-2</v>
      </c>
    </row>
    <row r="28" spans="1:8" x14ac:dyDescent="0.3">
      <c r="A28">
        <v>500</v>
      </c>
      <c r="B28" t="s">
        <v>64</v>
      </c>
      <c r="C28" s="4">
        <v>92500</v>
      </c>
      <c r="D28" s="4">
        <f t="shared" si="4"/>
        <v>1185.8974358974358</v>
      </c>
      <c r="E28" s="4">
        <v>92500</v>
      </c>
      <c r="F28" s="4">
        <f t="shared" si="5"/>
        <v>1233.3333333333333</v>
      </c>
      <c r="G28" s="11">
        <f t="shared" si="6"/>
        <v>47.435897435897459</v>
      </c>
      <c r="H28" s="8">
        <f t="shared" si="7"/>
        <v>4.0000000000000022E-2</v>
      </c>
    </row>
    <row r="29" spans="1:8" x14ac:dyDescent="0.3">
      <c r="A29">
        <v>600</v>
      </c>
      <c r="B29" t="s">
        <v>65</v>
      </c>
      <c r="C29" s="4">
        <v>6000</v>
      </c>
      <c r="D29" s="4">
        <f t="shared" si="4"/>
        <v>76.92307692307692</v>
      </c>
      <c r="E29" s="4">
        <v>6000</v>
      </c>
      <c r="F29" s="4">
        <f t="shared" si="5"/>
        <v>80</v>
      </c>
      <c r="G29" s="11">
        <f t="shared" si="6"/>
        <v>3.0769230769230802</v>
      </c>
      <c r="H29" s="8">
        <f t="shared" si="7"/>
        <v>4.0000000000000042E-2</v>
      </c>
    </row>
    <row r="30" spans="1:8" x14ac:dyDescent="0.3">
      <c r="A30">
        <v>700</v>
      </c>
      <c r="B30" t="s">
        <v>95</v>
      </c>
      <c r="C30" s="4">
        <v>1500</v>
      </c>
      <c r="D30" s="4">
        <f t="shared" si="4"/>
        <v>19.23076923076923</v>
      </c>
      <c r="E30" s="4">
        <v>1500</v>
      </c>
      <c r="F30" s="4">
        <f t="shared" si="5"/>
        <v>20</v>
      </c>
      <c r="G30" s="11">
        <f t="shared" si="6"/>
        <v>0.76923076923077005</v>
      </c>
      <c r="H30" s="8">
        <f t="shared" si="7"/>
        <v>4.0000000000000042E-2</v>
      </c>
    </row>
    <row r="31" spans="1:8" x14ac:dyDescent="0.3">
      <c r="A31">
        <v>900</v>
      </c>
      <c r="B31" t="s">
        <v>69</v>
      </c>
      <c r="C31" s="4">
        <v>5300</v>
      </c>
      <c r="D31" s="4">
        <f t="shared" si="4"/>
        <v>67.948717948717942</v>
      </c>
      <c r="E31" s="4">
        <v>5300</v>
      </c>
      <c r="F31" s="4">
        <f t="shared" si="5"/>
        <v>70.666666666666671</v>
      </c>
      <c r="G31" s="11">
        <f t="shared" si="6"/>
        <v>2.7179487179487296</v>
      </c>
      <c r="H31" s="8">
        <f t="shared" si="7"/>
        <v>4.0000000000000174E-2</v>
      </c>
    </row>
    <row r="32" spans="1:8" x14ac:dyDescent="0.3">
      <c r="A32" s="1">
        <v>2300</v>
      </c>
      <c r="B32" s="1" t="s">
        <v>86</v>
      </c>
      <c r="C32" s="5">
        <f>SUM(C26:C31)</f>
        <v>252920</v>
      </c>
      <c r="D32" s="5">
        <f t="shared" si="4"/>
        <v>3242.5641025641025</v>
      </c>
      <c r="E32" s="5">
        <f>SUM(E26:E31)</f>
        <v>255989</v>
      </c>
      <c r="F32" s="5">
        <f t="shared" si="5"/>
        <v>3413.1866666666665</v>
      </c>
      <c r="G32" s="15">
        <f t="shared" si="6"/>
        <v>170.62256410256396</v>
      </c>
      <c r="H32" s="14">
        <f t="shared" si="7"/>
        <v>5.2619642574727142E-2</v>
      </c>
    </row>
    <row r="33" spans="1:8" x14ac:dyDescent="0.3">
      <c r="C33" s="4"/>
      <c r="D33" s="4"/>
      <c r="E33" s="4"/>
      <c r="F33" s="4"/>
      <c r="G33" s="11"/>
      <c r="H33" s="8"/>
    </row>
    <row r="34" spans="1:8" x14ac:dyDescent="0.3">
      <c r="A34" s="1">
        <v>2500</v>
      </c>
      <c r="B34" s="1" t="s">
        <v>89</v>
      </c>
      <c r="C34" s="4"/>
      <c r="D34" s="4"/>
      <c r="E34" s="4"/>
      <c r="F34" s="4"/>
      <c r="G34" s="11"/>
      <c r="H34" s="8"/>
    </row>
    <row r="35" spans="1:8" x14ac:dyDescent="0.3">
      <c r="A35">
        <v>100</v>
      </c>
      <c r="B35" t="s">
        <v>60</v>
      </c>
      <c r="C35" s="4">
        <v>158907</v>
      </c>
      <c r="D35" s="4">
        <f t="shared" si="4"/>
        <v>2037.2692307692307</v>
      </c>
      <c r="E35" s="4">
        <v>161369</v>
      </c>
      <c r="F35" s="4">
        <f t="shared" si="5"/>
        <v>2151.5866666666666</v>
      </c>
      <c r="G35" s="11">
        <f t="shared" si="6"/>
        <v>114.31743589743587</v>
      </c>
      <c r="H35" s="8">
        <f t="shared" si="7"/>
        <v>5.6113072426010172E-2</v>
      </c>
    </row>
    <row r="36" spans="1:8" x14ac:dyDescent="0.3">
      <c r="A36">
        <v>200</v>
      </c>
      <c r="B36" s="2" t="s">
        <v>63</v>
      </c>
      <c r="C36" s="4">
        <v>53382</v>
      </c>
      <c r="D36" s="4">
        <f t="shared" si="4"/>
        <v>684.38461538461536</v>
      </c>
      <c r="E36" s="4">
        <v>53760</v>
      </c>
      <c r="F36" s="4">
        <f t="shared" si="5"/>
        <v>716.8</v>
      </c>
      <c r="G36" s="11">
        <f t="shared" si="6"/>
        <v>32.415384615384596</v>
      </c>
      <c r="H36" s="8">
        <f t="shared" si="7"/>
        <v>4.7364280094413819E-2</v>
      </c>
    </row>
    <row r="37" spans="1:8" x14ac:dyDescent="0.3">
      <c r="A37">
        <v>500</v>
      </c>
      <c r="B37" t="s">
        <v>64</v>
      </c>
      <c r="C37" s="4">
        <v>88904</v>
      </c>
      <c r="D37" s="4">
        <f t="shared" si="4"/>
        <v>1139.7948717948718</v>
      </c>
      <c r="E37" s="4">
        <v>90004</v>
      </c>
      <c r="F37" s="4">
        <f t="shared" si="5"/>
        <v>1200.0533333333333</v>
      </c>
      <c r="G37" s="11">
        <f t="shared" si="6"/>
        <v>60.258461538461461</v>
      </c>
      <c r="H37" s="8">
        <f t="shared" si="7"/>
        <v>5.2867812471879709E-2</v>
      </c>
    </row>
    <row r="38" spans="1:8" x14ac:dyDescent="0.3">
      <c r="A38">
        <v>600</v>
      </c>
      <c r="B38" t="s">
        <v>65</v>
      </c>
      <c r="C38" s="4">
        <v>12000</v>
      </c>
      <c r="D38" s="4">
        <f t="shared" si="4"/>
        <v>153.84615384615384</v>
      </c>
      <c r="E38" s="4">
        <v>12000</v>
      </c>
      <c r="F38" s="4">
        <f t="shared" si="5"/>
        <v>160</v>
      </c>
      <c r="G38" s="11">
        <f t="shared" si="6"/>
        <v>6.1538461538461604</v>
      </c>
      <c r="H38" s="8">
        <f t="shared" si="7"/>
        <v>4.0000000000000042E-2</v>
      </c>
    </row>
    <row r="39" spans="1:8" x14ac:dyDescent="0.3">
      <c r="A39">
        <v>700</v>
      </c>
      <c r="B39" t="s">
        <v>95</v>
      </c>
      <c r="C39" s="4">
        <v>33500</v>
      </c>
      <c r="D39" s="4">
        <f t="shared" si="4"/>
        <v>429.4871794871795</v>
      </c>
      <c r="E39" s="4">
        <v>33500</v>
      </c>
      <c r="F39" s="4">
        <f t="shared" si="5"/>
        <v>446.66666666666669</v>
      </c>
      <c r="G39" s="11">
        <f t="shared" si="6"/>
        <v>17.179487179487182</v>
      </c>
      <c r="H39" s="8">
        <f t="shared" si="7"/>
        <v>4.0000000000000008E-2</v>
      </c>
    </row>
    <row r="40" spans="1:8" x14ac:dyDescent="0.3">
      <c r="A40">
        <v>900</v>
      </c>
      <c r="B40" t="s">
        <v>69</v>
      </c>
      <c r="C40" s="4">
        <v>2000</v>
      </c>
      <c r="D40" s="4">
        <f t="shared" si="4"/>
        <v>25.641025641025642</v>
      </c>
      <c r="E40" s="4">
        <v>2000</v>
      </c>
      <c r="F40" s="4">
        <f t="shared" si="5"/>
        <v>26.666666666666668</v>
      </c>
      <c r="G40" s="11">
        <f t="shared" si="6"/>
        <v>1.0256410256410255</v>
      </c>
      <c r="H40" s="8">
        <f t="shared" si="7"/>
        <v>3.9999999999999994E-2</v>
      </c>
    </row>
    <row r="41" spans="1:8" x14ac:dyDescent="0.3">
      <c r="A41" s="1">
        <v>2500</v>
      </c>
      <c r="B41" s="1" t="s">
        <v>90</v>
      </c>
      <c r="C41" s="5">
        <f>SUM(C35:C40)</f>
        <v>348693</v>
      </c>
      <c r="D41" s="5">
        <f t="shared" si="4"/>
        <v>4470.4230769230771</v>
      </c>
      <c r="E41" s="5">
        <f>SUM(E35:E40)</f>
        <v>352633</v>
      </c>
      <c r="F41" s="5">
        <f t="shared" si="5"/>
        <v>4701.7733333333335</v>
      </c>
      <c r="G41" s="15">
        <f t="shared" si="6"/>
        <v>231.35025641025641</v>
      </c>
      <c r="H41" s="14">
        <f t="shared" si="7"/>
        <v>5.1751311325435263E-2</v>
      </c>
    </row>
    <row r="42" spans="1:8" x14ac:dyDescent="0.3">
      <c r="C42" s="4"/>
      <c r="D42" s="4"/>
      <c r="E42" s="4"/>
      <c r="F42" s="4"/>
      <c r="G42" s="11"/>
      <c r="H42" s="8"/>
    </row>
    <row r="43" spans="1:8" x14ac:dyDescent="0.3">
      <c r="A43" s="1">
        <v>2600</v>
      </c>
      <c r="B43" s="1" t="s">
        <v>91</v>
      </c>
      <c r="C43" s="4"/>
      <c r="D43" s="4"/>
      <c r="E43" s="4"/>
      <c r="F43" s="4"/>
      <c r="G43" s="11"/>
      <c r="H43" s="8"/>
    </row>
    <row r="44" spans="1:8" x14ac:dyDescent="0.3">
      <c r="A44">
        <v>100</v>
      </c>
      <c r="B44" t="s">
        <v>60</v>
      </c>
      <c r="C44" s="4">
        <v>136612</v>
      </c>
      <c r="D44" s="4">
        <f t="shared" si="4"/>
        <v>1751.4358974358975</v>
      </c>
      <c r="E44" s="4">
        <v>145552</v>
      </c>
      <c r="F44" s="4">
        <f t="shared" si="5"/>
        <v>1940.6933333333334</v>
      </c>
      <c r="G44" s="11">
        <f t="shared" si="6"/>
        <v>189.25743589743593</v>
      </c>
      <c r="H44" s="8">
        <f t="shared" si="7"/>
        <v>0.10805844288935088</v>
      </c>
    </row>
    <row r="45" spans="1:8" x14ac:dyDescent="0.3">
      <c r="A45">
        <v>200</v>
      </c>
      <c r="B45" s="2" t="s">
        <v>63</v>
      </c>
      <c r="C45" s="4">
        <v>76907</v>
      </c>
      <c r="D45" s="4">
        <f t="shared" si="4"/>
        <v>985.98717948717945</v>
      </c>
      <c r="E45" s="4">
        <v>79803</v>
      </c>
      <c r="F45" s="4">
        <f t="shared" si="5"/>
        <v>1064.04</v>
      </c>
      <c r="G45" s="11">
        <f t="shared" si="6"/>
        <v>78.052820512820517</v>
      </c>
      <c r="H45" s="8">
        <f t="shared" si="7"/>
        <v>7.9162104879919912E-2</v>
      </c>
    </row>
    <row r="46" spans="1:8" x14ac:dyDescent="0.3">
      <c r="A46">
        <v>500</v>
      </c>
      <c r="B46" t="s">
        <v>64</v>
      </c>
      <c r="C46" s="4">
        <v>59840</v>
      </c>
      <c r="D46" s="4">
        <f t="shared" si="4"/>
        <v>767.17948717948718</v>
      </c>
      <c r="E46" s="4">
        <v>59840</v>
      </c>
      <c r="F46" s="4">
        <f t="shared" si="5"/>
        <v>797.86666666666667</v>
      </c>
      <c r="G46" s="11">
        <f t="shared" si="6"/>
        <v>30.687179487179492</v>
      </c>
      <c r="H46" s="8">
        <f t="shared" si="7"/>
        <v>4.0000000000000008E-2</v>
      </c>
    </row>
    <row r="47" spans="1:8" x14ac:dyDescent="0.3">
      <c r="A47">
        <v>600</v>
      </c>
      <c r="B47" t="s">
        <v>65</v>
      </c>
      <c r="C47" s="4">
        <v>81000</v>
      </c>
      <c r="D47" s="4">
        <f t="shared" si="4"/>
        <v>1038.4615384615386</v>
      </c>
      <c r="E47" s="4">
        <v>83000</v>
      </c>
      <c r="F47" s="4">
        <f t="shared" si="5"/>
        <v>1106.6666666666667</v>
      </c>
      <c r="G47" s="11">
        <f t="shared" si="6"/>
        <v>68.205128205128176</v>
      </c>
      <c r="H47" s="8">
        <f t="shared" si="7"/>
        <v>6.567901234567898E-2</v>
      </c>
    </row>
    <row r="48" spans="1:8" x14ac:dyDescent="0.3">
      <c r="A48">
        <v>700</v>
      </c>
      <c r="B48" t="s">
        <v>95</v>
      </c>
      <c r="C48" s="4">
        <v>3500</v>
      </c>
      <c r="D48" s="4">
        <f t="shared" si="4"/>
        <v>44.871794871794869</v>
      </c>
      <c r="E48" s="4">
        <v>3500</v>
      </c>
      <c r="F48" s="4">
        <f t="shared" si="5"/>
        <v>46.666666666666664</v>
      </c>
      <c r="G48" s="11">
        <f t="shared" si="6"/>
        <v>1.7948717948717956</v>
      </c>
      <c r="H48" s="8">
        <f t="shared" si="7"/>
        <v>4.0000000000000022E-2</v>
      </c>
    </row>
    <row r="49" spans="1:8" x14ac:dyDescent="0.3">
      <c r="A49">
        <v>900</v>
      </c>
      <c r="B49" t="s">
        <v>69</v>
      </c>
      <c r="C49" s="4">
        <v>300</v>
      </c>
      <c r="D49" s="4">
        <f t="shared" si="4"/>
        <v>3.8461538461538463</v>
      </c>
      <c r="E49" s="4">
        <v>300</v>
      </c>
      <c r="F49" s="4">
        <f t="shared" si="5"/>
        <v>4</v>
      </c>
      <c r="G49" s="11">
        <f t="shared" si="6"/>
        <v>0.15384615384615374</v>
      </c>
      <c r="H49" s="8">
        <f t="shared" si="7"/>
        <v>3.9999999999999973E-2</v>
      </c>
    </row>
    <row r="50" spans="1:8" x14ac:dyDescent="0.3">
      <c r="A50" s="1">
        <v>2600</v>
      </c>
      <c r="B50" s="1" t="s">
        <v>92</v>
      </c>
      <c r="C50" s="5">
        <f>SUM(C44:C49)</f>
        <v>358159</v>
      </c>
      <c r="D50" s="5">
        <f t="shared" si="4"/>
        <v>4591.7820512820517</v>
      </c>
      <c r="E50" s="5">
        <f>SUM(E44:E49)</f>
        <v>371995</v>
      </c>
      <c r="F50" s="5">
        <f t="shared" si="5"/>
        <v>4959.9333333333334</v>
      </c>
      <c r="G50" s="15">
        <f t="shared" si="6"/>
        <v>368.15128205128167</v>
      </c>
      <c r="H50" s="14">
        <f t="shared" si="7"/>
        <v>8.017612289513866E-2</v>
      </c>
    </row>
    <row r="51" spans="1:8" x14ac:dyDescent="0.3">
      <c r="C51" s="4"/>
      <c r="D51" s="4"/>
      <c r="E51" s="4"/>
      <c r="F51" s="4"/>
      <c r="G51" s="11"/>
      <c r="H51" s="8"/>
    </row>
    <row r="52" spans="1:8" x14ac:dyDescent="0.3">
      <c r="A52" s="1">
        <v>2700</v>
      </c>
      <c r="B52" s="1" t="s">
        <v>93</v>
      </c>
      <c r="C52" s="4"/>
      <c r="D52" s="4"/>
      <c r="E52" s="4"/>
      <c r="F52" s="4"/>
      <c r="G52" s="11"/>
      <c r="H52" s="8"/>
    </row>
    <row r="53" spans="1:8" x14ac:dyDescent="0.3">
      <c r="A53">
        <v>100</v>
      </c>
      <c r="B53" t="s">
        <v>60</v>
      </c>
      <c r="C53" s="4">
        <v>182748</v>
      </c>
      <c r="D53" s="4">
        <f t="shared" si="4"/>
        <v>2342.9230769230771</v>
      </c>
      <c r="E53" s="4">
        <v>187081</v>
      </c>
      <c r="F53" s="4">
        <f t="shared" si="5"/>
        <v>2494.4133333333334</v>
      </c>
      <c r="G53" s="11">
        <f t="shared" si="6"/>
        <v>151.49025641025628</v>
      </c>
      <c r="H53" s="8">
        <f t="shared" si="7"/>
        <v>6.4658655635082121E-2</v>
      </c>
    </row>
    <row r="54" spans="1:8" x14ac:dyDescent="0.3">
      <c r="A54">
        <v>200</v>
      </c>
      <c r="B54" s="2" t="s">
        <v>63</v>
      </c>
      <c r="C54" s="4">
        <v>88131</v>
      </c>
      <c r="D54" s="4">
        <f t="shared" si="4"/>
        <v>1129.8846153846155</v>
      </c>
      <c r="E54" s="4">
        <v>89411</v>
      </c>
      <c r="F54" s="4">
        <f t="shared" si="5"/>
        <v>1192.1466666666668</v>
      </c>
      <c r="G54" s="11">
        <f t="shared" si="6"/>
        <v>62.262051282051289</v>
      </c>
      <c r="H54" s="8">
        <f t="shared" si="7"/>
        <v>5.5104787191794034E-2</v>
      </c>
    </row>
    <row r="55" spans="1:8" x14ac:dyDescent="0.3">
      <c r="A55">
        <v>500</v>
      </c>
      <c r="B55" t="s">
        <v>64</v>
      </c>
      <c r="C55" s="4">
        <v>17260</v>
      </c>
      <c r="D55" s="4">
        <f t="shared" si="4"/>
        <v>221.28205128205127</v>
      </c>
      <c r="E55" s="4">
        <v>17260</v>
      </c>
      <c r="F55" s="4">
        <f t="shared" si="5"/>
        <v>230.13333333333333</v>
      </c>
      <c r="G55" s="11">
        <f t="shared" si="6"/>
        <v>8.8512820512820554</v>
      </c>
      <c r="H55" s="8">
        <f t="shared" si="7"/>
        <v>4.0000000000000022E-2</v>
      </c>
    </row>
    <row r="56" spans="1:8" x14ac:dyDescent="0.3">
      <c r="A56">
        <v>600</v>
      </c>
      <c r="B56" t="s">
        <v>65</v>
      </c>
      <c r="C56" s="4">
        <v>89000</v>
      </c>
      <c r="D56" s="4">
        <f t="shared" si="4"/>
        <v>1141.0256410256411</v>
      </c>
      <c r="E56" s="4">
        <v>89000</v>
      </c>
      <c r="F56" s="4">
        <f t="shared" si="5"/>
        <v>1186.6666666666667</v>
      </c>
      <c r="G56" s="11">
        <f t="shared" si="6"/>
        <v>45.641025641025635</v>
      </c>
      <c r="H56" s="8">
        <f t="shared" si="7"/>
        <v>3.9999999999999994E-2</v>
      </c>
    </row>
    <row r="57" spans="1:8" x14ac:dyDescent="0.3">
      <c r="A57">
        <v>700</v>
      </c>
      <c r="B57" t="s">
        <v>95</v>
      </c>
      <c r="C57" s="4">
        <v>50000</v>
      </c>
      <c r="D57" s="4">
        <f t="shared" si="4"/>
        <v>641.02564102564099</v>
      </c>
      <c r="E57" s="11">
        <v>50000</v>
      </c>
      <c r="F57" s="4">
        <f t="shared" si="5"/>
        <v>666.66666666666663</v>
      </c>
      <c r="G57" s="11">
        <f t="shared" si="6"/>
        <v>25.641025641025635</v>
      </c>
      <c r="H57" s="8">
        <f t="shared" si="7"/>
        <v>3.9999999999999994E-2</v>
      </c>
    </row>
    <row r="58" spans="1:8" x14ac:dyDescent="0.3">
      <c r="A58">
        <v>900</v>
      </c>
      <c r="B58" t="s">
        <v>69</v>
      </c>
      <c r="C58" s="4">
        <v>450</v>
      </c>
      <c r="D58" s="4">
        <f t="shared" si="4"/>
        <v>5.7692307692307692</v>
      </c>
      <c r="E58" s="4">
        <v>450</v>
      </c>
      <c r="F58" s="4">
        <f t="shared" si="5"/>
        <v>6</v>
      </c>
      <c r="G58" s="11">
        <f t="shared" si="6"/>
        <v>0.23076923076923084</v>
      </c>
      <c r="H58" s="8">
        <f t="shared" si="7"/>
        <v>4.0000000000000015E-2</v>
      </c>
    </row>
    <row r="59" spans="1:8" x14ac:dyDescent="0.3">
      <c r="A59" s="1">
        <v>2700</v>
      </c>
      <c r="B59" s="1" t="s">
        <v>94</v>
      </c>
      <c r="C59" s="5">
        <f>SUM(C53:C58)</f>
        <v>427589</v>
      </c>
      <c r="D59" s="5">
        <f t="shared" si="4"/>
        <v>5481.9102564102568</v>
      </c>
      <c r="E59" s="5">
        <f>SUM(E53:E58)</f>
        <v>433202</v>
      </c>
      <c r="F59" s="5">
        <f t="shared" si="5"/>
        <v>5776.0266666666666</v>
      </c>
      <c r="G59" s="15">
        <f t="shared" si="6"/>
        <v>294.11641025640984</v>
      </c>
      <c r="H59" s="14">
        <f t="shared" si="7"/>
        <v>5.3652175336596511E-2</v>
      </c>
    </row>
    <row r="60" spans="1:8" x14ac:dyDescent="0.3">
      <c r="A60" s="1"/>
      <c r="B60" s="1"/>
      <c r="C60" s="5"/>
      <c r="D60" s="5"/>
      <c r="E60" s="5"/>
      <c r="F60" s="5"/>
      <c r="G60" s="15"/>
      <c r="H60" s="14"/>
    </row>
    <row r="61" spans="1:8" x14ac:dyDescent="0.3">
      <c r="A61" s="1">
        <v>2900</v>
      </c>
      <c r="B61" s="1" t="s">
        <v>97</v>
      </c>
      <c r="C61" s="4"/>
      <c r="D61" s="4"/>
      <c r="E61" s="4"/>
      <c r="F61" s="4"/>
      <c r="G61" s="11"/>
      <c r="H61" s="8"/>
    </row>
    <row r="62" spans="1:8" x14ac:dyDescent="0.3">
      <c r="A62">
        <v>910</v>
      </c>
      <c r="B62" t="s">
        <v>375</v>
      </c>
      <c r="C62" s="4">
        <v>589621</v>
      </c>
      <c r="D62" s="4">
        <f t="shared" si="4"/>
        <v>7559.2435897435898</v>
      </c>
      <c r="E62" s="4">
        <v>126258</v>
      </c>
      <c r="F62" s="4">
        <f t="shared" si="5"/>
        <v>1683.44</v>
      </c>
      <c r="G62" s="11">
        <f t="shared" si="6"/>
        <v>-5875.8035897435893</v>
      </c>
      <c r="H62" s="8">
        <f t="shared" si="7"/>
        <v>-0.77730046928450647</v>
      </c>
    </row>
    <row r="63" spans="1:8" x14ac:dyDescent="0.3">
      <c r="A63" s="1">
        <v>2900</v>
      </c>
      <c r="B63" s="1" t="s">
        <v>98</v>
      </c>
      <c r="C63" s="5">
        <f>SUM(C62:C62)</f>
        <v>589621</v>
      </c>
      <c r="D63" s="5">
        <f>C63/$J$1</f>
        <v>7559.2435897435898</v>
      </c>
      <c r="E63" s="5">
        <f>SUM(E62:E62)</f>
        <v>126258</v>
      </c>
      <c r="F63" s="5">
        <f>E63/$J$2</f>
        <v>1683.44</v>
      </c>
      <c r="G63" s="15">
        <f>F63-D63</f>
        <v>-5875.8035897435893</v>
      </c>
      <c r="H63" s="14">
        <f>G63/D63</f>
        <v>-0.77730046928450647</v>
      </c>
    </row>
    <row r="64" spans="1:8" x14ac:dyDescent="0.3">
      <c r="B64" s="1"/>
      <c r="C64" s="5"/>
      <c r="D64" s="4"/>
      <c r="E64" s="5"/>
      <c r="F64" s="4"/>
      <c r="G64" s="11"/>
      <c r="H64" s="8"/>
    </row>
    <row r="65" spans="1:8" x14ac:dyDescent="0.3">
      <c r="B65" s="1" t="s">
        <v>121</v>
      </c>
      <c r="C65" s="5">
        <v>1387361</v>
      </c>
      <c r="D65" s="5">
        <f>C65/$J$1</f>
        <v>17786.679487179488</v>
      </c>
      <c r="E65" s="5">
        <v>1413819</v>
      </c>
      <c r="F65" s="5">
        <f>E65/$J$2</f>
        <v>18850.919999999998</v>
      </c>
      <c r="G65" s="15">
        <f>F65-D65</f>
        <v>1064.24051282051</v>
      </c>
      <c r="H65" s="14">
        <f>G65/D65</f>
        <v>5.9833568912489095E-2</v>
      </c>
    </row>
    <row r="66" spans="1:8" x14ac:dyDescent="0.3">
      <c r="B66" s="1"/>
      <c r="C66" s="5"/>
      <c r="D66" s="4"/>
      <c r="E66" s="5"/>
      <c r="F66" s="4"/>
      <c r="G66" s="11"/>
      <c r="H66" s="8"/>
    </row>
    <row r="67" spans="1:8" x14ac:dyDescent="0.3">
      <c r="B67" s="1" t="s">
        <v>105</v>
      </c>
      <c r="C67" s="5">
        <v>2424510</v>
      </c>
      <c r="D67" s="5">
        <f t="shared" ref="D67:D82" si="8">C67/$J$1</f>
        <v>31083.461538461539</v>
      </c>
      <c r="E67" s="5">
        <v>2562360</v>
      </c>
      <c r="F67" s="5">
        <f t="shared" ref="F67:F82" si="9">E67/$J$2</f>
        <v>34164.800000000003</v>
      </c>
      <c r="G67" s="15">
        <f t="shared" ref="G67:G78" si="10">F67-D67</f>
        <v>3081.3384615384639</v>
      </c>
      <c r="H67" s="14">
        <f t="shared" ref="H67:H78" si="11">G67/D67</f>
        <v>9.9131123402254551E-2</v>
      </c>
    </row>
    <row r="68" spans="1:8" x14ac:dyDescent="0.3">
      <c r="C68" s="4"/>
      <c r="D68" s="4"/>
      <c r="E68" s="4"/>
      <c r="F68" s="4"/>
      <c r="G68" s="11"/>
      <c r="H68" s="8"/>
    </row>
    <row r="69" spans="1:8" x14ac:dyDescent="0.3">
      <c r="B69" t="s">
        <v>341</v>
      </c>
      <c r="C69" s="4">
        <v>1869455</v>
      </c>
      <c r="D69" s="4">
        <f t="shared" si="8"/>
        <v>23967.371794871793</v>
      </c>
      <c r="E69" s="4">
        <v>1377942</v>
      </c>
      <c r="F69" s="4">
        <f t="shared" si="9"/>
        <v>18372.560000000001</v>
      </c>
      <c r="G69" s="11">
        <f t="shared" si="10"/>
        <v>-5594.8117948717918</v>
      </c>
      <c r="H69" s="8">
        <f t="shared" si="11"/>
        <v>-0.23343451433706605</v>
      </c>
    </row>
    <row r="70" spans="1:8" x14ac:dyDescent="0.3">
      <c r="A70" s="1">
        <v>8000</v>
      </c>
      <c r="B70" s="1" t="s">
        <v>102</v>
      </c>
      <c r="C70" s="15">
        <f>SUM(C69:C69)</f>
        <v>1869455</v>
      </c>
      <c r="D70" s="5">
        <f t="shared" si="8"/>
        <v>23967.371794871793</v>
      </c>
      <c r="E70" s="15">
        <f>SUM(E69:E69)</f>
        <v>1377942</v>
      </c>
      <c r="F70" s="5">
        <f t="shared" si="9"/>
        <v>18372.560000000001</v>
      </c>
      <c r="G70" s="15">
        <f t="shared" si="10"/>
        <v>-5594.8117948717918</v>
      </c>
      <c r="H70" s="14">
        <f t="shared" si="11"/>
        <v>-0.23343451433706605</v>
      </c>
    </row>
    <row r="71" spans="1:8" x14ac:dyDescent="0.3">
      <c r="A71" s="1"/>
      <c r="B71" s="1"/>
      <c r="C71" s="15"/>
      <c r="D71" s="5"/>
      <c r="E71" s="15"/>
      <c r="F71" s="5"/>
      <c r="G71" s="15"/>
      <c r="H71" s="14"/>
    </row>
    <row r="72" spans="1:8" x14ac:dyDescent="0.3">
      <c r="B72" s="1" t="s">
        <v>106</v>
      </c>
      <c r="C72" s="5">
        <v>4883586</v>
      </c>
      <c r="D72" s="5">
        <f t="shared" si="8"/>
        <v>62610.076923076922</v>
      </c>
      <c r="E72" s="5">
        <v>4066560</v>
      </c>
      <c r="F72" s="5">
        <f t="shared" si="9"/>
        <v>54220.800000000003</v>
      </c>
      <c r="G72" s="15">
        <f t="shared" si="10"/>
        <v>-8389.276923076919</v>
      </c>
      <c r="H72" s="14">
        <f t="shared" si="11"/>
        <v>-0.13399243916253337</v>
      </c>
    </row>
    <row r="73" spans="1:8" x14ac:dyDescent="0.3">
      <c r="B73" s="1"/>
      <c r="C73" s="5"/>
      <c r="D73" s="5"/>
      <c r="E73" s="5"/>
      <c r="F73" s="5"/>
      <c r="G73" s="15"/>
      <c r="H73" s="14"/>
    </row>
    <row r="74" spans="1:8" x14ac:dyDescent="0.3">
      <c r="A74" s="91" t="s">
        <v>349</v>
      </c>
      <c r="B74" s="91"/>
      <c r="C74" s="91"/>
      <c r="D74" s="91"/>
      <c r="E74" s="91"/>
      <c r="F74" s="91"/>
      <c r="G74" s="91"/>
      <c r="H74" s="91"/>
    </row>
    <row r="75" spans="1:8" x14ac:dyDescent="0.3">
      <c r="A75">
        <v>100</v>
      </c>
      <c r="B75" t="s">
        <v>226</v>
      </c>
      <c r="C75" s="4">
        <v>75339</v>
      </c>
      <c r="D75" s="4">
        <f t="shared" si="8"/>
        <v>965.88461538461536</v>
      </c>
      <c r="E75" s="4">
        <v>0</v>
      </c>
      <c r="F75" s="4">
        <f t="shared" si="9"/>
        <v>0</v>
      </c>
      <c r="G75" s="11">
        <f t="shared" si="10"/>
        <v>-965.88461538461536</v>
      </c>
      <c r="H75" s="8">
        <f t="shared" si="11"/>
        <v>-1</v>
      </c>
    </row>
    <row r="76" spans="1:8" x14ac:dyDescent="0.3">
      <c r="A76">
        <v>2100</v>
      </c>
      <c r="B76" t="s">
        <v>81</v>
      </c>
      <c r="C76" s="4">
        <v>0</v>
      </c>
      <c r="D76" s="4">
        <f t="shared" si="8"/>
        <v>0</v>
      </c>
      <c r="E76" s="4">
        <v>107326</v>
      </c>
      <c r="F76" s="4">
        <f t="shared" si="9"/>
        <v>1431.0133333333333</v>
      </c>
      <c r="G76" s="11">
        <f t="shared" si="10"/>
        <v>1431.0133333333333</v>
      </c>
      <c r="H76" s="8" t="e">
        <f t="shared" si="11"/>
        <v>#DIV/0!</v>
      </c>
    </row>
    <row r="77" spans="1:8" x14ac:dyDescent="0.3">
      <c r="A77">
        <v>2200</v>
      </c>
      <c r="B77" t="s">
        <v>83</v>
      </c>
      <c r="C77" s="4">
        <v>18000</v>
      </c>
      <c r="D77" s="4">
        <f t="shared" si="8"/>
        <v>230.76923076923077</v>
      </c>
      <c r="E77" s="4">
        <v>18000</v>
      </c>
      <c r="F77" s="4">
        <f t="shared" si="9"/>
        <v>240</v>
      </c>
      <c r="G77" s="11">
        <f t="shared" si="10"/>
        <v>9.2307692307692264</v>
      </c>
      <c r="H77" s="8">
        <f t="shared" si="11"/>
        <v>3.999999999999998E-2</v>
      </c>
    </row>
    <row r="78" spans="1:8" x14ac:dyDescent="0.3">
      <c r="B78" s="1" t="s">
        <v>222</v>
      </c>
      <c r="C78" s="5">
        <f>SUM(C75:C77)</f>
        <v>93339</v>
      </c>
      <c r="D78" s="5">
        <f t="shared" si="8"/>
        <v>1196.6538461538462</v>
      </c>
      <c r="E78" s="5">
        <f>SUM(E75:E77)</f>
        <v>125326</v>
      </c>
      <c r="F78" s="5">
        <f t="shared" si="9"/>
        <v>1671.0133333333333</v>
      </c>
      <c r="G78" s="15">
        <f t="shared" si="10"/>
        <v>474.35948717948713</v>
      </c>
      <c r="H78" s="14">
        <f t="shared" si="11"/>
        <v>0.39640493255766607</v>
      </c>
    </row>
    <row r="79" spans="1:8" x14ac:dyDescent="0.3">
      <c r="D79" s="4"/>
      <c r="F79" s="28"/>
      <c r="G79" s="29"/>
      <c r="H79" s="30"/>
    </row>
    <row r="80" spans="1:8" x14ac:dyDescent="0.3">
      <c r="A80" s="91" t="s">
        <v>357</v>
      </c>
      <c r="B80" s="91"/>
      <c r="C80" s="91"/>
      <c r="D80" s="91"/>
      <c r="E80" s="91"/>
      <c r="F80" s="91"/>
      <c r="G80" s="91"/>
      <c r="H80" s="91"/>
    </row>
    <row r="81" spans="1:8" x14ac:dyDescent="0.3">
      <c r="A81">
        <v>100</v>
      </c>
      <c r="B81" t="s">
        <v>226</v>
      </c>
      <c r="C81" s="4">
        <v>31643</v>
      </c>
      <c r="D81" s="4">
        <f t="shared" si="8"/>
        <v>405.67948717948718</v>
      </c>
      <c r="E81" s="4">
        <v>31692</v>
      </c>
      <c r="F81" s="28">
        <f t="shared" si="9"/>
        <v>422.56</v>
      </c>
      <c r="G81" s="29">
        <f>F81-D81</f>
        <v>16.88051282051282</v>
      </c>
      <c r="H81" s="30">
        <f>G81/D81</f>
        <v>4.1610466769901717E-2</v>
      </c>
    </row>
    <row r="82" spans="1:8" x14ac:dyDescent="0.3">
      <c r="A82">
        <v>200</v>
      </c>
      <c r="B82" t="s">
        <v>115</v>
      </c>
      <c r="C82" s="4">
        <v>31559</v>
      </c>
      <c r="D82" s="4">
        <f t="shared" si="8"/>
        <v>404.60256410256409</v>
      </c>
      <c r="E82" s="4">
        <v>29953</v>
      </c>
      <c r="F82" s="28">
        <f t="shared" si="9"/>
        <v>399.37333333333333</v>
      </c>
      <c r="G82" s="29">
        <f>F82-D82</f>
        <v>-5.2292307692307531</v>
      </c>
      <c r="H82" s="30">
        <f>G82/D82</f>
        <v>-1.2924363889857054E-2</v>
      </c>
    </row>
    <row r="83" spans="1:8" x14ac:dyDescent="0.3">
      <c r="A83">
        <v>2100</v>
      </c>
      <c r="B83" t="s">
        <v>81</v>
      </c>
      <c r="C83" s="4">
        <v>2096</v>
      </c>
      <c r="D83" s="4">
        <f>C83/$J$1</f>
        <v>26.871794871794872</v>
      </c>
      <c r="E83" s="4">
        <v>4500</v>
      </c>
      <c r="F83" s="28">
        <f>E83/$J$2</f>
        <v>60</v>
      </c>
      <c r="G83" s="29">
        <f>F83-D83</f>
        <v>33.128205128205124</v>
      </c>
      <c r="H83" s="30">
        <f>G83/D83</f>
        <v>1.2328244274809159</v>
      </c>
    </row>
    <row r="84" spans="1:8" x14ac:dyDescent="0.3">
      <c r="A84">
        <v>2600</v>
      </c>
      <c r="B84" t="s">
        <v>273</v>
      </c>
      <c r="C84" s="4">
        <v>1883</v>
      </c>
      <c r="D84" s="4">
        <f>C84/$J$1</f>
        <v>24.141025641025642</v>
      </c>
      <c r="E84" s="4">
        <v>0</v>
      </c>
      <c r="F84" s="28">
        <f>E84/$J$2</f>
        <v>0</v>
      </c>
      <c r="G84" s="29">
        <f>F84-D84</f>
        <v>-24.141025641025642</v>
      </c>
      <c r="H84" s="30">
        <f>G84/D84</f>
        <v>-1</v>
      </c>
    </row>
    <row r="85" spans="1:8" x14ac:dyDescent="0.3">
      <c r="B85" s="1" t="s">
        <v>106</v>
      </c>
      <c r="C85" s="5">
        <v>67181</v>
      </c>
      <c r="D85" s="5">
        <f>C85/$J$1</f>
        <v>861.29487179487182</v>
      </c>
      <c r="E85" s="5">
        <v>66145</v>
      </c>
      <c r="F85" s="5">
        <f>E85/$J$2</f>
        <v>881.93333333333328</v>
      </c>
      <c r="G85" s="15">
        <f>F85-D85</f>
        <v>20.638461538461456</v>
      </c>
      <c r="H85" s="14">
        <f>G85/D85</f>
        <v>2.3962132150459111E-2</v>
      </c>
    </row>
    <row r="86" spans="1:8" x14ac:dyDescent="0.3">
      <c r="D86" s="4"/>
      <c r="F86" s="28"/>
      <c r="G86" s="29"/>
      <c r="H86" s="30"/>
    </row>
    <row r="87" spans="1:8" x14ac:dyDescent="0.3">
      <c r="A87" s="91" t="s">
        <v>376</v>
      </c>
      <c r="B87" s="91"/>
      <c r="C87" s="91"/>
      <c r="D87" s="91"/>
      <c r="E87" s="91"/>
      <c r="F87" s="91"/>
      <c r="G87" s="91"/>
      <c r="H87" s="91"/>
    </row>
    <row r="88" spans="1:8" x14ac:dyDescent="0.3">
      <c r="B88" s="1" t="s">
        <v>106</v>
      </c>
      <c r="C88" s="5">
        <v>126059</v>
      </c>
      <c r="D88" s="5">
        <f>C88/$J$1</f>
        <v>1616.1410256410256</v>
      </c>
      <c r="E88" s="5">
        <v>126559</v>
      </c>
      <c r="F88" s="5">
        <f>E88/$J$2</f>
        <v>1687.4533333333334</v>
      </c>
      <c r="G88" s="15">
        <f>F88-D88</f>
        <v>71.312307692307741</v>
      </c>
      <c r="H88" s="14">
        <f>G88/D88</f>
        <v>4.4125052554756135E-2</v>
      </c>
    </row>
    <row r="89" spans="1:8" x14ac:dyDescent="0.3">
      <c r="B89" s="1"/>
      <c r="C89" s="5"/>
      <c r="D89" s="5"/>
      <c r="E89" s="5"/>
      <c r="F89" s="5"/>
      <c r="G89" s="15"/>
      <c r="H89" s="14"/>
    </row>
    <row r="90" spans="1:8" x14ac:dyDescent="0.3">
      <c r="A90" s="91" t="s">
        <v>240</v>
      </c>
      <c r="B90" s="91"/>
      <c r="C90" s="91"/>
      <c r="D90" s="91"/>
      <c r="E90" s="91"/>
      <c r="F90" s="91"/>
      <c r="G90" s="91"/>
      <c r="H90" s="91"/>
    </row>
    <row r="91" spans="1:8" x14ac:dyDescent="0.3">
      <c r="A91">
        <v>200</v>
      </c>
      <c r="B91" s="2" t="s">
        <v>377</v>
      </c>
      <c r="C91" s="28">
        <v>90497</v>
      </c>
      <c r="D91" s="28">
        <f>C91/J1</f>
        <v>1160.2179487179487</v>
      </c>
      <c r="E91" s="28">
        <v>114015</v>
      </c>
      <c r="F91" s="28">
        <f>E91/J2</f>
        <v>1520.2</v>
      </c>
      <c r="G91" s="29">
        <f>F91-D91</f>
        <v>359.98205128205132</v>
      </c>
      <c r="H91" s="30">
        <f>G91/D91</f>
        <v>0.31027105870912852</v>
      </c>
    </row>
    <row r="92" spans="1:8" x14ac:dyDescent="0.3">
      <c r="B92" s="1" t="s">
        <v>106</v>
      </c>
      <c r="C92" s="5">
        <f>C91</f>
        <v>90497</v>
      </c>
      <c r="D92" s="5">
        <f>C92/J1</f>
        <v>1160.2179487179487</v>
      </c>
      <c r="E92" s="5">
        <f>E91</f>
        <v>114015</v>
      </c>
      <c r="F92" s="5">
        <f>E92/J2</f>
        <v>1520.2</v>
      </c>
      <c r="G92" s="15">
        <f>F92-D92</f>
        <v>359.98205128205132</v>
      </c>
      <c r="H92" s="14">
        <f>G92/D92</f>
        <v>0.31027105870912852</v>
      </c>
    </row>
    <row r="93" spans="1:8" x14ac:dyDescent="0.3">
      <c r="D93" s="4"/>
      <c r="F93" s="28"/>
      <c r="G93" s="29"/>
      <c r="H93" s="30"/>
    </row>
    <row r="94" spans="1:8" x14ac:dyDescent="0.3">
      <c r="A94" s="91" t="s">
        <v>252</v>
      </c>
      <c r="B94" s="91"/>
      <c r="C94" s="91"/>
      <c r="D94" s="91"/>
      <c r="E94" s="91"/>
      <c r="F94" s="91"/>
      <c r="G94" s="91"/>
      <c r="H94" s="91"/>
    </row>
    <row r="95" spans="1:8" x14ac:dyDescent="0.3">
      <c r="A95">
        <v>3100</v>
      </c>
      <c r="B95" t="s">
        <v>372</v>
      </c>
      <c r="C95" s="4">
        <v>59121</v>
      </c>
      <c r="D95" s="4">
        <f>C95/$J$1</f>
        <v>757.96153846153845</v>
      </c>
      <c r="E95" s="4">
        <v>68254</v>
      </c>
      <c r="F95" s="28">
        <f>E95/$J$2</f>
        <v>910.05333333333328</v>
      </c>
      <c r="G95" s="29">
        <f>F95-D95</f>
        <v>152.09179487179483</v>
      </c>
      <c r="H95" s="30">
        <f>G95/D95</f>
        <v>0.20065898750021138</v>
      </c>
    </row>
    <row r="96" spans="1:8" x14ac:dyDescent="0.3">
      <c r="B96" s="1" t="s">
        <v>106</v>
      </c>
      <c r="C96" s="5">
        <v>68769</v>
      </c>
      <c r="D96" s="5">
        <f>C96/$J$1</f>
        <v>881.65384615384619</v>
      </c>
      <c r="E96" s="5">
        <v>69902</v>
      </c>
      <c r="F96" s="5">
        <f>E96/$J$2</f>
        <v>932.02666666666664</v>
      </c>
      <c r="G96" s="15">
        <f>F96-D96</f>
        <v>50.372820512820454</v>
      </c>
      <c r="H96" s="14">
        <f>G96/D96</f>
        <v>5.7134464657040168E-2</v>
      </c>
    </row>
    <row r="97" spans="1:8" x14ac:dyDescent="0.3">
      <c r="D97" s="4"/>
      <c r="F97" s="28"/>
      <c r="G97" s="29"/>
      <c r="H97" s="30"/>
    </row>
    <row r="98" spans="1:8" x14ac:dyDescent="0.3">
      <c r="A98" s="91" t="s">
        <v>258</v>
      </c>
      <c r="B98" s="91"/>
      <c r="C98" s="91"/>
      <c r="D98" s="91"/>
      <c r="E98" s="91"/>
      <c r="F98" s="91"/>
      <c r="G98" s="91"/>
      <c r="H98" s="91"/>
    </row>
    <row r="99" spans="1:8" x14ac:dyDescent="0.3">
      <c r="A99" s="60">
        <v>2600</v>
      </c>
      <c r="B99" s="16" t="s">
        <v>352</v>
      </c>
      <c r="C99" s="48">
        <v>10000</v>
      </c>
      <c r="D99" s="48">
        <f>C99/J1</f>
        <v>128.2051282051282</v>
      </c>
      <c r="E99" s="48">
        <v>0</v>
      </c>
      <c r="F99" s="56">
        <f>E99/J2</f>
        <v>0</v>
      </c>
      <c r="G99" s="56">
        <f>F99-D99</f>
        <v>-128.2051282051282</v>
      </c>
      <c r="H99" s="68">
        <f>G99/D99</f>
        <v>-1</v>
      </c>
    </row>
    <row r="100" spans="1:8" x14ac:dyDescent="0.3">
      <c r="A100" s="60">
        <v>4500</v>
      </c>
      <c r="B100" s="16" t="s">
        <v>337</v>
      </c>
      <c r="C100" s="48">
        <v>38472</v>
      </c>
      <c r="D100" s="48">
        <f>C100/J1</f>
        <v>493.23076923076923</v>
      </c>
      <c r="E100" s="48">
        <v>0</v>
      </c>
      <c r="F100" s="56">
        <f>E100/J2</f>
        <v>0</v>
      </c>
      <c r="G100" s="56">
        <f>F100-D100</f>
        <v>-493.23076923076923</v>
      </c>
      <c r="H100" s="68">
        <f>G100/D100</f>
        <v>-1</v>
      </c>
    </row>
    <row r="101" spans="1:8" x14ac:dyDescent="0.3">
      <c r="A101">
        <v>4700</v>
      </c>
      <c r="B101" t="s">
        <v>215</v>
      </c>
      <c r="C101" s="4">
        <v>639089</v>
      </c>
      <c r="D101" s="4">
        <f>C101/$J$1</f>
        <v>8193.4487179487187</v>
      </c>
      <c r="E101" s="4">
        <v>10000</v>
      </c>
      <c r="F101" s="28">
        <f>E101/$J$2</f>
        <v>133.33333333333334</v>
      </c>
      <c r="G101" s="29">
        <f>F101-D101</f>
        <v>-8060.1153846153857</v>
      </c>
      <c r="H101" s="30">
        <f>G101/D101</f>
        <v>-0.98372683616835843</v>
      </c>
    </row>
    <row r="102" spans="1:8" x14ac:dyDescent="0.3">
      <c r="B102" s="1" t="s">
        <v>222</v>
      </c>
      <c r="C102" s="5">
        <v>688561</v>
      </c>
      <c r="D102" s="5">
        <f>C102/$J$1</f>
        <v>8827.7051282051289</v>
      </c>
      <c r="E102" s="5">
        <v>11000</v>
      </c>
      <c r="F102" s="5">
        <f>E102/$J$2</f>
        <v>146.66666666666666</v>
      </c>
      <c r="G102" s="15">
        <f>F102-D102</f>
        <v>-8681.0384615384628</v>
      </c>
      <c r="H102" s="14">
        <f>G102/D102</f>
        <v>-0.98338564048791621</v>
      </c>
    </row>
  </sheetData>
  <mergeCells count="6">
    <mergeCell ref="A90:H90"/>
    <mergeCell ref="A74:H74"/>
    <mergeCell ref="A98:H98"/>
    <mergeCell ref="A80:H80"/>
    <mergeCell ref="A87:H87"/>
    <mergeCell ref="A94:H9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EE3B-E7EB-44E2-9599-E951D0AB5248}">
  <sheetPr>
    <tabColor theme="9" tint="0.39997558519241921"/>
  </sheetPr>
  <dimension ref="A1:L114"/>
  <sheetViews>
    <sheetView topLeftCell="A103" workbookViewId="0">
      <selection activeCell="H114" sqref="H114"/>
    </sheetView>
  </sheetViews>
  <sheetFormatPr defaultRowHeight="14.4" x14ac:dyDescent="0.3"/>
  <cols>
    <col min="1" max="1" width="10.109375" bestFit="1" customWidth="1"/>
    <col min="2" max="2" width="35.33203125" bestFit="1" customWidth="1"/>
    <col min="3" max="3" width="16.109375" bestFit="1" customWidth="1"/>
    <col min="4" max="4" width="11.44140625" bestFit="1" customWidth="1"/>
    <col min="5" max="5" width="16.109375" bestFit="1" customWidth="1"/>
    <col min="6" max="6" width="11.44140625" bestFit="1" customWidth="1"/>
    <col min="7" max="7" width="11.109375" bestFit="1" customWidth="1"/>
    <col min="12" max="12" width="10.109375" bestFit="1" customWidth="1"/>
  </cols>
  <sheetData>
    <row r="1" spans="1:12" x14ac:dyDescent="0.3">
      <c r="B1" s="49" t="s">
        <v>41</v>
      </c>
      <c r="C1" s="12" t="s">
        <v>24</v>
      </c>
      <c r="D1" s="12" t="s">
        <v>216</v>
      </c>
      <c r="E1" s="5" t="s">
        <v>25</v>
      </c>
      <c r="F1" s="5" t="s">
        <v>216</v>
      </c>
      <c r="G1" s="1" t="s">
        <v>26</v>
      </c>
      <c r="H1" s="1" t="s">
        <v>27</v>
      </c>
      <c r="J1">
        <v>9632.44</v>
      </c>
      <c r="K1" t="s">
        <v>456</v>
      </c>
      <c r="L1" s="4">
        <v>7682</v>
      </c>
    </row>
    <row r="2" spans="1:12" x14ac:dyDescent="0.3">
      <c r="A2">
        <v>1110</v>
      </c>
      <c r="B2" t="s">
        <v>23</v>
      </c>
      <c r="C2" s="4">
        <v>16132128</v>
      </c>
      <c r="D2" s="4">
        <f>C2/$J$1</f>
        <v>1674.770670775006</v>
      </c>
      <c r="E2" s="4">
        <v>14074174</v>
      </c>
      <c r="F2" s="4">
        <f>E2/$J$2</f>
        <v>1408.7134163430358</v>
      </c>
      <c r="G2" s="11">
        <f t="shared" ref="G2:G9" si="0">F2-D2</f>
        <v>-266.05725443197025</v>
      </c>
      <c r="H2" s="8">
        <f t="shared" ref="H2:H9" si="1">G2/D2</f>
        <v>-0.1588619021545507</v>
      </c>
      <c r="J2">
        <v>9990.7999999999993</v>
      </c>
    </row>
    <row r="3" spans="1:12" x14ac:dyDescent="0.3">
      <c r="A3">
        <v>1111</v>
      </c>
      <c r="B3" t="s">
        <v>29</v>
      </c>
      <c r="C3" s="4">
        <v>900000</v>
      </c>
      <c r="D3" s="4">
        <f t="shared" ref="D3:D9" si="2">C3/$J$1</f>
        <v>93.434270029193016</v>
      </c>
      <c r="E3" s="4">
        <v>778671</v>
      </c>
      <c r="F3" s="4">
        <f t="shared" ref="F3:F9" si="3">E3/$J$2</f>
        <v>77.938803699403451</v>
      </c>
      <c r="G3" s="11">
        <f t="shared" si="0"/>
        <v>-15.495466329789565</v>
      </c>
      <c r="H3" s="8">
        <f t="shared" si="1"/>
        <v>-0.16584349965968689</v>
      </c>
    </row>
    <row r="4" spans="1:12" x14ac:dyDescent="0.3">
      <c r="A4">
        <v>1120</v>
      </c>
      <c r="B4" t="s">
        <v>28</v>
      </c>
      <c r="C4" s="4">
        <v>40968703</v>
      </c>
      <c r="D4" s="4">
        <f t="shared" si="2"/>
        <v>4253.200954275344</v>
      </c>
      <c r="E4" s="4">
        <v>43125633</v>
      </c>
      <c r="F4" s="4">
        <f t="shared" si="3"/>
        <v>4316.5345117508114</v>
      </c>
      <c r="G4" s="11">
        <f t="shared" si="0"/>
        <v>63.333557475467387</v>
      </c>
      <c r="H4" s="8">
        <f t="shared" si="1"/>
        <v>1.4890798284949151E-2</v>
      </c>
    </row>
    <row r="5" spans="1:12" x14ac:dyDescent="0.3">
      <c r="A5">
        <v>1192</v>
      </c>
      <c r="B5" t="s">
        <v>32</v>
      </c>
      <c r="C5" s="4">
        <v>4356297</v>
      </c>
      <c r="D5" s="4">
        <f t="shared" si="2"/>
        <v>452.25270025040385</v>
      </c>
      <c r="E5" s="4">
        <v>5016100</v>
      </c>
      <c r="F5" s="4">
        <f t="shared" si="3"/>
        <v>502.07190615366142</v>
      </c>
      <c r="G5" s="11">
        <f t="shared" si="0"/>
        <v>49.819205903257568</v>
      </c>
      <c r="H5" s="8">
        <f t="shared" si="1"/>
        <v>0.11015789596319404</v>
      </c>
    </row>
    <row r="6" spans="1:12" x14ac:dyDescent="0.3">
      <c r="A6">
        <v>1300</v>
      </c>
      <c r="B6" t="s">
        <v>34</v>
      </c>
      <c r="C6" s="4">
        <v>839111</v>
      </c>
      <c r="D6" s="4">
        <f t="shared" si="2"/>
        <v>87.113026398295759</v>
      </c>
      <c r="E6" s="4">
        <v>780000</v>
      </c>
      <c r="F6" s="4">
        <f t="shared" si="3"/>
        <v>78.071826079993599</v>
      </c>
      <c r="G6" s="11">
        <f t="shared" si="0"/>
        <v>-9.0412003183021596</v>
      </c>
      <c r="H6" s="8">
        <f t="shared" si="1"/>
        <v>-0.10378700743289798</v>
      </c>
    </row>
    <row r="7" spans="1:12" x14ac:dyDescent="0.3">
      <c r="A7">
        <v>1920</v>
      </c>
      <c r="B7" t="s">
        <v>35</v>
      </c>
      <c r="C7" s="4">
        <v>40099</v>
      </c>
      <c r="D7" s="4">
        <f t="shared" si="2"/>
        <v>4.1629119932229006</v>
      </c>
      <c r="E7" s="4">
        <v>10000</v>
      </c>
      <c r="F7" s="4">
        <f t="shared" si="3"/>
        <v>1.0009208471794051</v>
      </c>
      <c r="G7" s="11">
        <f t="shared" si="0"/>
        <v>-3.1619911460434955</v>
      </c>
      <c r="H7" s="8">
        <f t="shared" si="1"/>
        <v>-0.75956233309546894</v>
      </c>
    </row>
    <row r="8" spans="1:12" x14ac:dyDescent="0.3">
      <c r="A8">
        <v>1990</v>
      </c>
      <c r="B8" t="s">
        <v>39</v>
      </c>
      <c r="C8" s="4">
        <v>189384</v>
      </c>
      <c r="D8" s="4">
        <f t="shared" si="2"/>
        <v>19.661061994676324</v>
      </c>
      <c r="E8" s="4">
        <v>896</v>
      </c>
      <c r="F8" s="4">
        <f t="shared" si="3"/>
        <v>8.9682507907274694E-2</v>
      </c>
      <c r="G8" s="11">
        <f t="shared" si="0"/>
        <v>-19.57137948676905</v>
      </c>
      <c r="H8" s="8">
        <f t="shared" si="1"/>
        <v>-0.99543857254854506</v>
      </c>
    </row>
    <row r="9" spans="1:12" x14ac:dyDescent="0.3">
      <c r="B9" s="1" t="s">
        <v>40</v>
      </c>
      <c r="C9" s="5">
        <f>SUM(C2:C8)</f>
        <v>63425722</v>
      </c>
      <c r="D9" s="5">
        <f t="shared" si="2"/>
        <v>6584.5955957161423</v>
      </c>
      <c r="E9" s="5">
        <f>SUM(E2:E8)</f>
        <v>63785474</v>
      </c>
      <c r="F9" s="5">
        <f t="shared" si="3"/>
        <v>6384.4210673819916</v>
      </c>
      <c r="G9" s="15">
        <f t="shared" si="0"/>
        <v>-200.17452833415064</v>
      </c>
      <c r="H9" s="14">
        <f t="shared" si="1"/>
        <v>-3.0400428610130856E-2</v>
      </c>
    </row>
    <row r="10" spans="1:12" x14ac:dyDescent="0.3">
      <c r="C10" s="4"/>
      <c r="D10" s="4"/>
      <c r="E10" s="4"/>
      <c r="F10" s="4"/>
      <c r="G10" s="11"/>
      <c r="H10" s="8"/>
    </row>
    <row r="11" spans="1:12" x14ac:dyDescent="0.3">
      <c r="B11" s="49" t="s">
        <v>42</v>
      </c>
      <c r="C11" s="4"/>
      <c r="D11" s="4"/>
      <c r="E11" s="4"/>
      <c r="F11" s="4"/>
      <c r="G11" s="11"/>
      <c r="H11" s="8"/>
    </row>
    <row r="12" spans="1:12" x14ac:dyDescent="0.3">
      <c r="A12">
        <v>3110</v>
      </c>
      <c r="B12" t="s">
        <v>43</v>
      </c>
      <c r="C12" s="4">
        <v>34151138</v>
      </c>
      <c r="D12" s="4">
        <f>C12/$J$1</f>
        <v>3545.429610773594</v>
      </c>
      <c r="E12" s="4">
        <v>28632302</v>
      </c>
      <c r="F12" s="4">
        <f>E12/$J$2</f>
        <v>2865.8667974536575</v>
      </c>
      <c r="G12" s="11">
        <f>F12-D12</f>
        <v>-679.56281331993659</v>
      </c>
      <c r="H12" s="8">
        <f>G12/D12</f>
        <v>-0.19167291073976775</v>
      </c>
    </row>
    <row r="13" spans="1:12" x14ac:dyDescent="0.3">
      <c r="B13" s="49" t="s">
        <v>46</v>
      </c>
      <c r="C13" s="5">
        <f>SUM(C12)</f>
        <v>34151138</v>
      </c>
      <c r="D13" s="5">
        <f>C13/$J$1</f>
        <v>3545.429610773594</v>
      </c>
      <c r="E13" s="5">
        <v>28632302</v>
      </c>
      <c r="F13" s="5">
        <f>E13/$J$2</f>
        <v>2865.8667974536575</v>
      </c>
      <c r="G13" s="15">
        <f>F13-D13</f>
        <v>-679.56281331993659</v>
      </c>
      <c r="H13" s="14">
        <f>G13/D13</f>
        <v>-0.19167291073976775</v>
      </c>
    </row>
    <row r="14" spans="1:12" x14ac:dyDescent="0.3">
      <c r="C14" s="4"/>
      <c r="D14" s="4"/>
      <c r="E14" s="4"/>
      <c r="F14" s="4"/>
      <c r="G14" s="11"/>
      <c r="H14" s="8"/>
    </row>
    <row r="15" spans="1:12" x14ac:dyDescent="0.3">
      <c r="B15" s="49" t="s">
        <v>44</v>
      </c>
      <c r="C15" s="4"/>
      <c r="D15" s="4"/>
      <c r="E15" s="4"/>
      <c r="F15" s="4"/>
      <c r="G15" s="11"/>
      <c r="H15" s="8"/>
    </row>
    <row r="16" spans="1:12" x14ac:dyDescent="0.3">
      <c r="A16">
        <v>4100</v>
      </c>
      <c r="B16" t="s">
        <v>316</v>
      </c>
      <c r="C16" s="4">
        <v>2277072</v>
      </c>
      <c r="D16" s="4">
        <f>C16/$J$1</f>
        <v>236.39617791546067</v>
      </c>
      <c r="E16" s="4">
        <v>1400000</v>
      </c>
      <c r="F16" s="4">
        <f>E16/$J$2</f>
        <v>140.12891860511672</v>
      </c>
      <c r="G16" s="11">
        <f>F16-D16</f>
        <v>-96.267259310343945</v>
      </c>
      <c r="H16" s="8">
        <f>G16/D16</f>
        <v>-0.40722849311366943</v>
      </c>
    </row>
    <row r="17" spans="1:8" x14ac:dyDescent="0.3">
      <c r="B17" s="49" t="s">
        <v>49</v>
      </c>
      <c r="C17" s="5">
        <f>SUM(C16:C16)</f>
        <v>2277072</v>
      </c>
      <c r="D17" s="5">
        <f>C17/$J$1</f>
        <v>236.39617791546067</v>
      </c>
      <c r="E17" s="5">
        <f>SUM(E16:E16)</f>
        <v>1400000</v>
      </c>
      <c r="F17" s="5">
        <f>E17/$J$2</f>
        <v>140.12891860511672</v>
      </c>
      <c r="G17" s="15">
        <f>F17-D17</f>
        <v>-96.267259310343945</v>
      </c>
      <c r="H17" s="14">
        <f>G17/D17</f>
        <v>-0.40722849311366943</v>
      </c>
    </row>
    <row r="18" spans="1:8" x14ac:dyDescent="0.3">
      <c r="C18" s="4"/>
      <c r="D18" s="4"/>
      <c r="E18" s="4"/>
      <c r="F18" s="4"/>
      <c r="G18" s="11"/>
      <c r="H18" s="8"/>
    </row>
    <row r="19" spans="1:8" x14ac:dyDescent="0.3">
      <c r="B19" s="1" t="s">
        <v>52</v>
      </c>
      <c r="C19" s="4"/>
      <c r="D19" s="4"/>
      <c r="E19" s="4"/>
      <c r="F19" s="4"/>
      <c r="G19" s="11"/>
      <c r="H19" s="8"/>
    </row>
    <row r="20" spans="1:8" x14ac:dyDescent="0.3">
      <c r="A20">
        <v>5200</v>
      </c>
      <c r="B20" t="s">
        <v>50</v>
      </c>
      <c r="C20" s="4">
        <v>1480227</v>
      </c>
      <c r="D20" s="4">
        <f>C20/$J$1</f>
        <v>153.671032469447</v>
      </c>
      <c r="E20" s="4">
        <v>0</v>
      </c>
      <c r="F20" s="4">
        <f>E20/$J$2</f>
        <v>0</v>
      </c>
      <c r="G20" s="11">
        <f>F20-D20</f>
        <v>-153.671032469447</v>
      </c>
      <c r="H20" s="8">
        <f>G20/D20</f>
        <v>-1</v>
      </c>
    </row>
    <row r="21" spans="1:8" x14ac:dyDescent="0.3">
      <c r="B21" s="1" t="s">
        <v>51</v>
      </c>
      <c r="C21" s="5">
        <f>SUM(C20)</f>
        <v>1480227</v>
      </c>
      <c r="D21" s="5">
        <f>C21/$J$1</f>
        <v>153.671032469447</v>
      </c>
      <c r="E21" s="5">
        <v>0</v>
      </c>
      <c r="F21" s="5">
        <f>E21/$J$2</f>
        <v>0</v>
      </c>
      <c r="G21" s="15">
        <f>F21-D21</f>
        <v>-153.671032469447</v>
      </c>
      <c r="H21" s="14">
        <f>G21/D21</f>
        <v>-1</v>
      </c>
    </row>
    <row r="22" spans="1:8" x14ac:dyDescent="0.3">
      <c r="C22" s="4"/>
      <c r="D22" s="4"/>
      <c r="E22" s="4"/>
      <c r="F22" s="5"/>
      <c r="G22" s="11"/>
      <c r="H22" s="8"/>
    </row>
    <row r="23" spans="1:8" x14ac:dyDescent="0.3">
      <c r="B23" s="1" t="s">
        <v>56</v>
      </c>
      <c r="C23" s="4"/>
      <c r="D23" s="4"/>
      <c r="E23" s="4"/>
      <c r="F23" s="5"/>
      <c r="G23" s="11"/>
      <c r="H23" s="8"/>
    </row>
    <row r="24" spans="1:8" x14ac:dyDescent="0.3">
      <c r="B24" s="2" t="s">
        <v>317</v>
      </c>
      <c r="C24" s="4">
        <v>2681553</v>
      </c>
      <c r="D24" s="4">
        <f>C24/$J$1</f>
        <v>278.38771899954736</v>
      </c>
      <c r="E24" s="4">
        <v>900000</v>
      </c>
      <c r="F24" s="28">
        <f>E24/$J$2</f>
        <v>90.082876246146455</v>
      </c>
      <c r="G24" s="11">
        <f>F24-D24</f>
        <v>-188.30484275340092</v>
      </c>
      <c r="H24" s="8">
        <f>G24/D24</f>
        <v>-0.67641217590387703</v>
      </c>
    </row>
    <row r="25" spans="1:8" x14ac:dyDescent="0.3">
      <c r="B25" s="2" t="s">
        <v>318</v>
      </c>
      <c r="C25" s="4">
        <v>8375939</v>
      </c>
      <c r="D25" s="4">
        <f>C25/$J$1</f>
        <v>869.5552736378321</v>
      </c>
      <c r="E25" s="4">
        <v>13765249</v>
      </c>
      <c r="F25" s="28">
        <f>E25/$J$2</f>
        <v>1377.7924690715458</v>
      </c>
      <c r="G25" s="11">
        <f>F25-D25</f>
        <v>508.23719543371374</v>
      </c>
      <c r="H25" s="8">
        <f>G25/D25</f>
        <v>0.58447945845636196</v>
      </c>
    </row>
    <row r="26" spans="1:8" x14ac:dyDescent="0.3">
      <c r="B26" s="1" t="s">
        <v>55</v>
      </c>
      <c r="C26" s="5">
        <f>SUM(C24:C25)</f>
        <v>11057492</v>
      </c>
      <c r="D26" s="5">
        <f>C26/$J$1</f>
        <v>1147.9429926373793</v>
      </c>
      <c r="E26" s="5">
        <f>SUM(E24:E25)</f>
        <v>14665249</v>
      </c>
      <c r="F26" s="5">
        <f>E26/$J$2</f>
        <v>1467.8753453176923</v>
      </c>
      <c r="G26" s="15">
        <f>F26-D26</f>
        <v>319.93235268031299</v>
      </c>
      <c r="H26" s="14">
        <f>G26/D26</f>
        <v>0.27870055806976435</v>
      </c>
    </row>
    <row r="27" spans="1:8" x14ac:dyDescent="0.3">
      <c r="C27" s="4"/>
      <c r="D27" s="5"/>
      <c r="E27" s="4"/>
      <c r="F27" s="5"/>
      <c r="G27" s="11"/>
      <c r="H27" s="8"/>
    </row>
    <row r="28" spans="1:8" x14ac:dyDescent="0.3">
      <c r="B28" s="6" t="s">
        <v>57</v>
      </c>
      <c r="C28" s="5">
        <f>C26+C21+C17+C13+C9</f>
        <v>112391651</v>
      </c>
      <c r="D28" s="5">
        <f>C28/$J$1</f>
        <v>11668.035409512024</v>
      </c>
      <c r="E28" s="5">
        <f>E26+E21+E17+E13+E9</f>
        <v>108483025</v>
      </c>
      <c r="F28" s="5">
        <f>E28/$J$2</f>
        <v>10858.292128758458</v>
      </c>
      <c r="G28" s="15">
        <f>F28-D28</f>
        <v>-809.74328075356607</v>
      </c>
      <c r="H28" s="14">
        <f>G28/D28</f>
        <v>-6.9398425041926642E-2</v>
      </c>
    </row>
    <row r="29" spans="1:8" x14ac:dyDescent="0.3">
      <c r="C29" s="4"/>
      <c r="D29" s="5"/>
      <c r="E29" s="4" t="s">
        <v>22</v>
      </c>
      <c r="F29" s="5"/>
      <c r="G29" s="11"/>
      <c r="H29" s="8"/>
    </row>
    <row r="30" spans="1:8" x14ac:dyDescent="0.3">
      <c r="A30" s="91" t="s">
        <v>320</v>
      </c>
      <c r="B30" s="91"/>
      <c r="C30" s="91"/>
      <c r="D30" s="91"/>
      <c r="E30" s="91"/>
      <c r="F30" s="91"/>
      <c r="G30" s="91"/>
      <c r="H30" s="91"/>
    </row>
    <row r="31" spans="1:8" x14ac:dyDescent="0.3">
      <c r="A31">
        <v>3230</v>
      </c>
      <c r="B31" t="s">
        <v>223</v>
      </c>
      <c r="C31" s="4">
        <v>172800</v>
      </c>
      <c r="D31" s="4">
        <f>C31/J1</f>
        <v>17.93937984560506</v>
      </c>
      <c r="E31" s="4">
        <v>172800</v>
      </c>
      <c r="F31" s="4">
        <f>E31/J2</f>
        <v>17.295912239260122</v>
      </c>
      <c r="G31" s="29">
        <f>F31-D31</f>
        <v>-0.64346760634493805</v>
      </c>
      <c r="H31" s="30">
        <f>G31/D31</f>
        <v>-3.5868999479521033E-2</v>
      </c>
    </row>
    <row r="32" spans="1:8" x14ac:dyDescent="0.3">
      <c r="B32" s="1" t="s">
        <v>221</v>
      </c>
      <c r="C32" s="5">
        <f>C31</f>
        <v>172800</v>
      </c>
      <c r="D32" s="5">
        <f>C32/J1</f>
        <v>17.93937984560506</v>
      </c>
      <c r="E32" s="5">
        <f>E31</f>
        <v>172800</v>
      </c>
      <c r="F32" s="5">
        <f>E32/J2</f>
        <v>17.295912239260122</v>
      </c>
      <c r="G32" s="15">
        <f>F32-D32</f>
        <v>-0.64346760634493805</v>
      </c>
      <c r="H32" s="14">
        <f>G32/D32</f>
        <v>-3.5868999479521033E-2</v>
      </c>
    </row>
    <row r="33" spans="1:8" x14ac:dyDescent="0.3">
      <c r="B33" s="1"/>
      <c r="C33" s="5"/>
      <c r="D33" s="5"/>
      <c r="E33" s="5"/>
      <c r="F33" s="5"/>
      <c r="G33" s="15"/>
      <c r="H33" s="14"/>
    </row>
    <row r="34" spans="1:8" x14ac:dyDescent="0.3">
      <c r="A34" s="91" t="s">
        <v>223</v>
      </c>
      <c r="B34" s="91"/>
      <c r="C34" s="91"/>
      <c r="D34" s="91"/>
      <c r="E34" s="91"/>
      <c r="F34" s="91"/>
      <c r="G34" s="91"/>
      <c r="H34" s="91"/>
    </row>
    <row r="35" spans="1:8" x14ac:dyDescent="0.3">
      <c r="A35">
        <v>3230</v>
      </c>
      <c r="B35" s="2" t="s">
        <v>223</v>
      </c>
      <c r="C35" s="28">
        <v>3594395</v>
      </c>
      <c r="D35" s="28">
        <f>C35/J1</f>
        <v>373.15519224620135</v>
      </c>
      <c r="E35" s="28">
        <v>3594395</v>
      </c>
      <c r="F35" s="28">
        <f>E35/J2</f>
        <v>359.77048884974181</v>
      </c>
      <c r="G35" s="29">
        <f>F35-D35</f>
        <v>-13.384703396459543</v>
      </c>
      <c r="H35" s="30">
        <f>G35/D35</f>
        <v>-3.5868999479520963E-2</v>
      </c>
    </row>
    <row r="36" spans="1:8" x14ac:dyDescent="0.3">
      <c r="B36" s="1" t="s">
        <v>221</v>
      </c>
      <c r="C36" s="5">
        <v>4331983</v>
      </c>
      <c r="D36" s="5">
        <f>C36/J1</f>
        <v>449.72852153763739</v>
      </c>
      <c r="E36" s="5">
        <v>4419746</v>
      </c>
      <c r="F36" s="5">
        <f>E36/J2</f>
        <v>442.38159106377873</v>
      </c>
      <c r="G36" s="15">
        <f>F36-D36</f>
        <v>-7.3469304738586629</v>
      </c>
      <c r="H36" s="14">
        <f>G36/D36</f>
        <v>-1.6336367657401967E-2</v>
      </c>
    </row>
    <row r="37" spans="1:8" x14ac:dyDescent="0.3">
      <c r="C37" s="4"/>
      <c r="D37" s="5"/>
      <c r="E37" s="4" t="s">
        <v>22</v>
      </c>
      <c r="F37" s="5"/>
      <c r="G37" s="11"/>
      <c r="H37" s="8"/>
    </row>
    <row r="38" spans="1:8" x14ac:dyDescent="0.3">
      <c r="A38" s="91" t="s">
        <v>155</v>
      </c>
      <c r="B38" s="91"/>
      <c r="C38" s="91"/>
      <c r="D38" s="91"/>
      <c r="E38" s="91"/>
      <c r="F38" s="91"/>
      <c r="G38" s="91"/>
      <c r="H38" s="91"/>
    </row>
    <row r="39" spans="1:8" x14ac:dyDescent="0.3">
      <c r="A39">
        <v>3220</v>
      </c>
      <c r="B39" t="s">
        <v>289</v>
      </c>
      <c r="C39" s="4">
        <v>244064</v>
      </c>
      <c r="D39" s="28">
        <f>C39/J1</f>
        <v>25.337712978227739</v>
      </c>
      <c r="E39" s="4">
        <v>244064</v>
      </c>
      <c r="F39" s="28">
        <f>E39/J2</f>
        <v>24.428874564599433</v>
      </c>
      <c r="G39" s="11">
        <f>F39-D39</f>
        <v>-0.90883841362830609</v>
      </c>
      <c r="H39" s="8">
        <f>G39/D39</f>
        <v>-3.5868999479521109E-2</v>
      </c>
    </row>
    <row r="40" spans="1:8" x14ac:dyDescent="0.3">
      <c r="B40" s="1" t="s">
        <v>221</v>
      </c>
      <c r="C40" s="5">
        <f>C39</f>
        <v>244064</v>
      </c>
      <c r="D40" s="5">
        <f>C40/J1</f>
        <v>25.337712978227739</v>
      </c>
      <c r="E40" s="5">
        <f>E39</f>
        <v>244064</v>
      </c>
      <c r="F40" s="5">
        <f>E40/J2</f>
        <v>24.428874564599433</v>
      </c>
      <c r="G40" s="15">
        <f>F40-D40</f>
        <v>-0.90883841362830609</v>
      </c>
      <c r="H40" s="14">
        <f>G40/D40</f>
        <v>-3.5868999479521109E-2</v>
      </c>
    </row>
    <row r="41" spans="1:8" x14ac:dyDescent="0.3">
      <c r="C41" s="4"/>
      <c r="D41" s="5"/>
      <c r="E41" s="4"/>
      <c r="F41" s="5"/>
      <c r="G41" s="11"/>
      <c r="H41" s="8"/>
    </row>
    <row r="42" spans="1:8" x14ac:dyDescent="0.3">
      <c r="A42" s="91" t="s">
        <v>228</v>
      </c>
      <c r="B42" s="91"/>
      <c r="C42" s="91"/>
      <c r="D42" s="91"/>
      <c r="E42" s="91"/>
      <c r="F42" s="91"/>
      <c r="G42" s="91"/>
      <c r="H42" s="91"/>
    </row>
    <row r="43" spans="1:8" x14ac:dyDescent="0.3">
      <c r="A43">
        <v>3200</v>
      </c>
      <c r="B43" s="2" t="s">
        <v>232</v>
      </c>
      <c r="C43" s="4">
        <v>6633645</v>
      </c>
      <c r="D43" s="28">
        <f>C43/J1</f>
        <v>688.67753134200677</v>
      </c>
      <c r="E43" s="4">
        <v>6655912</v>
      </c>
      <c r="F43" s="28">
        <f>E43/J2</f>
        <v>666.20410777915686</v>
      </c>
      <c r="G43" s="29">
        <f>F43-D43</f>
        <v>-22.473423562849916</v>
      </c>
      <c r="H43" s="30">
        <f>G43/D43</f>
        <v>-3.2632723647970013E-2</v>
      </c>
    </row>
    <row r="44" spans="1:8" x14ac:dyDescent="0.3">
      <c r="B44" s="1" t="s">
        <v>233</v>
      </c>
      <c r="C44" s="5">
        <f>SUM(C43:C43)</f>
        <v>6633645</v>
      </c>
      <c r="D44" s="5">
        <f>C44/J1</f>
        <v>688.67753134200677</v>
      </c>
      <c r="E44" s="5">
        <f>SUM(E43:E43)</f>
        <v>6655912</v>
      </c>
      <c r="F44" s="5">
        <f>E44/J2</f>
        <v>666.20410777915686</v>
      </c>
      <c r="G44" s="15">
        <f>F44-D44</f>
        <v>-22.473423562849916</v>
      </c>
      <c r="H44" s="14">
        <f>G44/D44</f>
        <v>-3.2632723647970013E-2</v>
      </c>
    </row>
    <row r="45" spans="1:8" x14ac:dyDescent="0.3">
      <c r="B45" s="1" t="s">
        <v>221</v>
      </c>
      <c r="C45" s="5">
        <v>6646752</v>
      </c>
      <c r="D45" s="5">
        <f>C45/J1</f>
        <v>690.0382457611986</v>
      </c>
      <c r="E45" s="5">
        <v>6655912</v>
      </c>
      <c r="F45" s="5">
        <f>E45/J2</f>
        <v>666.20410777915686</v>
      </c>
      <c r="G45" s="15">
        <f>F45-D45</f>
        <v>-23.834137982041739</v>
      </c>
      <c r="H45" s="14">
        <f>G45/D45</f>
        <v>-3.4540314436846464E-2</v>
      </c>
    </row>
    <row r="46" spans="1:8" x14ac:dyDescent="0.3">
      <c r="C46" s="4"/>
      <c r="D46" s="5"/>
      <c r="E46" s="4"/>
      <c r="F46" s="5"/>
      <c r="G46" s="11"/>
      <c r="H46" s="8"/>
    </row>
    <row r="47" spans="1:8" x14ac:dyDescent="0.3">
      <c r="A47" s="91" t="s">
        <v>240</v>
      </c>
      <c r="B47" s="91"/>
      <c r="C47" s="91"/>
      <c r="D47" s="91"/>
      <c r="E47" s="91"/>
      <c r="F47" s="91"/>
      <c r="G47" s="91"/>
      <c r="H47" s="91"/>
    </row>
    <row r="48" spans="1:8" x14ac:dyDescent="0.3">
      <c r="A48" s="60">
        <v>1920</v>
      </c>
      <c r="B48" s="16" t="s">
        <v>35</v>
      </c>
      <c r="C48" s="57">
        <v>2902</v>
      </c>
      <c r="D48" s="56">
        <f>C48/J1</f>
        <v>0.30127361291635346</v>
      </c>
      <c r="E48" s="48">
        <v>0</v>
      </c>
      <c r="F48" s="56">
        <f>E48/J2</f>
        <v>0</v>
      </c>
      <c r="G48" s="57">
        <f>F48-D48</f>
        <v>-0.30127361291635346</v>
      </c>
      <c r="H48" s="62">
        <f>G48/D48</f>
        <v>-1</v>
      </c>
    </row>
    <row r="49" spans="1:8" x14ac:dyDescent="0.3">
      <c r="A49" s="60"/>
      <c r="B49" s="61" t="s">
        <v>40</v>
      </c>
      <c r="C49" s="12">
        <f>C48</f>
        <v>2902</v>
      </c>
      <c r="D49" s="55">
        <f>C49/J1</f>
        <v>0.30127361291635346</v>
      </c>
      <c r="E49" s="12">
        <f>E48</f>
        <v>0</v>
      </c>
      <c r="F49" s="55">
        <f>E49/J2</f>
        <v>0</v>
      </c>
      <c r="G49" s="12">
        <f>F49-D49</f>
        <v>-0.30127361291635346</v>
      </c>
      <c r="H49" s="58">
        <f>G49/D49</f>
        <v>-1</v>
      </c>
    </row>
    <row r="50" spans="1:8" x14ac:dyDescent="0.3">
      <c r="A50">
        <v>3115</v>
      </c>
      <c r="B50" t="s">
        <v>241</v>
      </c>
      <c r="C50" s="4">
        <v>4542679</v>
      </c>
      <c r="D50" s="28">
        <f>C50/J1</f>
        <v>471.602107046605</v>
      </c>
      <c r="E50" s="4">
        <v>4542679</v>
      </c>
      <c r="F50" s="63">
        <f>E50/J2</f>
        <v>454.68621131440926</v>
      </c>
      <c r="G50" s="11">
        <f>F50-D50</f>
        <v>-16.915895732195736</v>
      </c>
      <c r="H50" s="8">
        <f>G50/D50</f>
        <v>-3.5868999479521116E-2</v>
      </c>
    </row>
    <row r="51" spans="1:8" x14ac:dyDescent="0.3">
      <c r="B51" s="1" t="s">
        <v>46</v>
      </c>
      <c r="C51" s="5">
        <f>SUM(C50:C50)</f>
        <v>4542679</v>
      </c>
      <c r="D51" s="5">
        <f>C51/J1</f>
        <v>471.602107046605</v>
      </c>
      <c r="E51" s="5">
        <f>SUM(E50:E50)</f>
        <v>4542679</v>
      </c>
      <c r="F51" s="5">
        <f>E51/J2</f>
        <v>454.68621131440926</v>
      </c>
      <c r="G51" s="15">
        <f>F51-D51</f>
        <v>-16.915895732195736</v>
      </c>
      <c r="H51" s="14">
        <f>G51/D51</f>
        <v>-3.5868999479521116E-2</v>
      </c>
    </row>
    <row r="52" spans="1:8" x14ac:dyDescent="0.3">
      <c r="A52">
        <v>4100</v>
      </c>
      <c r="B52" t="s">
        <v>323</v>
      </c>
      <c r="C52" s="4">
        <v>168957</v>
      </c>
      <c r="D52" s="28">
        <f>C52/J1</f>
        <v>17.540415512580406</v>
      </c>
      <c r="E52" s="4">
        <v>90000</v>
      </c>
      <c r="F52" s="28">
        <f>E52/J2</f>
        <v>9.0082876246146455</v>
      </c>
      <c r="G52" s="11">
        <f t="shared" ref="G52:G98" si="4">F52-D52</f>
        <v>-8.5321278879657605</v>
      </c>
      <c r="H52" s="8">
        <f t="shared" ref="H52:H98" si="5">G52/D52</f>
        <v>-0.48642678286875896</v>
      </c>
    </row>
    <row r="53" spans="1:8" x14ac:dyDescent="0.3">
      <c r="B53" s="1" t="s">
        <v>49</v>
      </c>
      <c r="C53" s="5">
        <f>C52</f>
        <v>168957</v>
      </c>
      <c r="D53" s="5">
        <f>C53/J1</f>
        <v>17.540415512580406</v>
      </c>
      <c r="E53" s="5">
        <f>E52</f>
        <v>90000</v>
      </c>
      <c r="F53" s="5">
        <f>E53/J2</f>
        <v>9.0082876246146455</v>
      </c>
      <c r="G53" s="15">
        <f t="shared" si="4"/>
        <v>-8.5321278879657605</v>
      </c>
      <c r="H53" s="14">
        <f t="shared" si="5"/>
        <v>-0.48642678286875896</v>
      </c>
    </row>
    <row r="54" spans="1:8" x14ac:dyDescent="0.3">
      <c r="A54">
        <v>5200</v>
      </c>
      <c r="B54" s="2" t="s">
        <v>324</v>
      </c>
      <c r="C54" s="28">
        <v>5130440</v>
      </c>
      <c r="D54" s="28">
        <f>C54/J1</f>
        <v>532.62101814285893</v>
      </c>
      <c r="E54" s="28">
        <v>5391007</v>
      </c>
      <c r="F54" s="28">
        <f>E54/J2</f>
        <v>539.5971293590103</v>
      </c>
      <c r="G54" s="29">
        <f t="shared" si="4"/>
        <v>6.9761112161513665</v>
      </c>
      <c r="H54" s="30">
        <f t="shared" si="5"/>
        <v>1.309770170256451E-2</v>
      </c>
    </row>
    <row r="55" spans="1:8" x14ac:dyDescent="0.3">
      <c r="A55" s="1"/>
      <c r="B55" s="1" t="s">
        <v>221</v>
      </c>
      <c r="C55" s="5">
        <v>9844978</v>
      </c>
      <c r="D55" s="5">
        <f>C55/J1</f>
        <v>1022.0648143149606</v>
      </c>
      <c r="E55" s="5">
        <v>10023686</v>
      </c>
      <c r="F55" s="5">
        <f>E55/J2</f>
        <v>1003.2916282980343</v>
      </c>
      <c r="G55" s="15">
        <f t="shared" si="4"/>
        <v>-18.773186016926275</v>
      </c>
      <c r="H55" s="14">
        <f t="shared" si="5"/>
        <v>-1.8367901677066353E-2</v>
      </c>
    </row>
    <row r="56" spans="1:8" x14ac:dyDescent="0.3">
      <c r="A56" s="1"/>
      <c r="B56" s="1"/>
      <c r="C56" s="5"/>
      <c r="D56" s="5"/>
      <c r="E56" s="5"/>
      <c r="F56" s="5"/>
      <c r="G56" s="15"/>
      <c r="H56" s="14"/>
    </row>
    <row r="57" spans="1:8" x14ac:dyDescent="0.3">
      <c r="A57" s="91" t="s">
        <v>326</v>
      </c>
      <c r="B57" s="91"/>
      <c r="C57" s="91"/>
      <c r="D57" s="91"/>
      <c r="E57" s="91"/>
      <c r="F57" s="91"/>
      <c r="G57" s="91"/>
      <c r="H57" s="91"/>
    </row>
    <row r="58" spans="1:8" x14ac:dyDescent="0.3">
      <c r="A58" s="2">
        <v>1920</v>
      </c>
      <c r="B58" s="16" t="s">
        <v>35</v>
      </c>
      <c r="C58" s="28">
        <v>900</v>
      </c>
      <c r="D58" s="28">
        <f>C58/J1</f>
        <v>9.3434270029193009E-2</v>
      </c>
      <c r="E58" s="28">
        <v>1000</v>
      </c>
      <c r="F58" s="28">
        <f>E58/J2</f>
        <v>0.10009208471794051</v>
      </c>
      <c r="G58" s="29">
        <f>F58-D58</f>
        <v>6.6578146887475015E-3</v>
      </c>
      <c r="H58" s="30">
        <f>G58/D58</f>
        <v>7.125666724497666E-2</v>
      </c>
    </row>
    <row r="59" spans="1:8" x14ac:dyDescent="0.3">
      <c r="A59" s="1"/>
      <c r="B59" s="1" t="s">
        <v>40</v>
      </c>
      <c r="C59" s="5">
        <f>C58</f>
        <v>900</v>
      </c>
      <c r="D59" s="5">
        <f>C59/J1</f>
        <v>9.3434270029193009E-2</v>
      </c>
      <c r="E59" s="5">
        <f>E58</f>
        <v>1000</v>
      </c>
      <c r="F59" s="5">
        <f>E59/J2</f>
        <v>0.10009208471794051</v>
      </c>
      <c r="G59" s="15">
        <f>F59-D59</f>
        <v>6.6578146887475015E-3</v>
      </c>
      <c r="H59" s="14">
        <f>G59/D59</f>
        <v>7.125666724497666E-2</v>
      </c>
    </row>
    <row r="60" spans="1:8" x14ac:dyDescent="0.3">
      <c r="B60" s="1" t="s">
        <v>221</v>
      </c>
      <c r="C60" s="5">
        <v>5759</v>
      </c>
      <c r="D60" s="5">
        <f>C60/J1</f>
        <v>0.59787551233124725</v>
      </c>
      <c r="E60" s="5">
        <v>1800</v>
      </c>
      <c r="F60" s="5">
        <f>E60/J2</f>
        <v>0.18016575249229291</v>
      </c>
      <c r="G60" s="15">
        <f>F60-D60</f>
        <v>-0.41770975983895431</v>
      </c>
      <c r="H60" s="14">
        <f>G60/D60</f>
        <v>-0.69865674580016279</v>
      </c>
    </row>
    <row r="61" spans="1:8" x14ac:dyDescent="0.3">
      <c r="B61" s="1"/>
      <c r="C61" s="5"/>
      <c r="D61" s="5"/>
      <c r="E61" s="5"/>
      <c r="F61" s="5"/>
      <c r="G61" s="15"/>
      <c r="H61" s="14"/>
    </row>
    <row r="62" spans="1:8" x14ac:dyDescent="0.3">
      <c r="A62" s="91" t="s">
        <v>327</v>
      </c>
      <c r="B62" s="91"/>
      <c r="C62" s="91"/>
      <c r="D62" s="91"/>
      <c r="E62" s="91"/>
      <c r="F62" s="91"/>
      <c r="G62" s="91"/>
      <c r="H62" s="91"/>
    </row>
    <row r="63" spans="1:8" x14ac:dyDescent="0.3">
      <c r="A63" s="60">
        <v>1200</v>
      </c>
      <c r="B63" s="16" t="s">
        <v>328</v>
      </c>
      <c r="C63" s="48">
        <v>30000</v>
      </c>
      <c r="D63" s="56">
        <f>C63/J1</f>
        <v>3.1144756676397671</v>
      </c>
      <c r="E63" s="48">
        <v>0</v>
      </c>
      <c r="F63" s="56">
        <f>E63/J2</f>
        <v>0</v>
      </c>
      <c r="G63" s="56">
        <f t="shared" ref="G63:G70" si="6">F63-D63</f>
        <v>-3.1144756676397671</v>
      </c>
      <c r="H63" s="67">
        <f t="shared" ref="H63:H70" si="7">G63/D63</f>
        <v>-1</v>
      </c>
    </row>
    <row r="64" spans="1:8" x14ac:dyDescent="0.3">
      <c r="A64" s="65">
        <v>1900</v>
      </c>
      <c r="B64" s="66" t="s">
        <v>122</v>
      </c>
      <c r="C64" s="48">
        <v>79228</v>
      </c>
      <c r="D64" s="56">
        <f>C64/J1</f>
        <v>8.2251226065254492</v>
      </c>
      <c r="E64" s="48">
        <v>72000</v>
      </c>
      <c r="F64" s="56">
        <f>E64/J2</f>
        <v>7.2066300996917168</v>
      </c>
      <c r="G64" s="56">
        <f t="shared" si="6"/>
        <v>-1.0184925068337325</v>
      </c>
      <c r="H64" s="67">
        <f t="shared" si="7"/>
        <v>-0.12382703037468469</v>
      </c>
    </row>
    <row r="65" spans="1:8" x14ac:dyDescent="0.3">
      <c r="A65" s="60">
        <v>1920</v>
      </c>
      <c r="B65" s="16" t="s">
        <v>35</v>
      </c>
      <c r="C65" s="48">
        <v>155000</v>
      </c>
      <c r="D65" s="56">
        <f>C65/J1</f>
        <v>16.091457616138797</v>
      </c>
      <c r="E65" s="48">
        <v>0</v>
      </c>
      <c r="F65" s="56">
        <f>E65/J2</f>
        <v>0</v>
      </c>
      <c r="G65" s="56">
        <f t="shared" si="6"/>
        <v>-16.091457616138797</v>
      </c>
      <c r="H65" s="67">
        <f t="shared" si="7"/>
        <v>-1</v>
      </c>
    </row>
    <row r="66" spans="1:8" x14ac:dyDescent="0.3">
      <c r="A66" s="66">
        <v>1950</v>
      </c>
      <c r="B66" s="16" t="s">
        <v>329</v>
      </c>
      <c r="C66" s="48">
        <v>72000</v>
      </c>
      <c r="D66" s="57">
        <f>C66/J1</f>
        <v>7.4747416023354409</v>
      </c>
      <c r="E66" s="48">
        <v>72000</v>
      </c>
      <c r="F66" s="56">
        <f>E66/J2</f>
        <v>7.2066300996917168</v>
      </c>
      <c r="G66" s="56">
        <f t="shared" si="6"/>
        <v>-0.26811150264372419</v>
      </c>
      <c r="H66" s="67">
        <f t="shared" si="7"/>
        <v>-3.586899947952104E-2</v>
      </c>
    </row>
    <row r="67" spans="1:8" x14ac:dyDescent="0.3">
      <c r="A67" s="60">
        <v>1990</v>
      </c>
      <c r="B67" s="16" t="s">
        <v>69</v>
      </c>
      <c r="C67" s="48">
        <v>69102</v>
      </c>
      <c r="D67" s="56">
        <f>C67/J1</f>
        <v>7.1738832528414394</v>
      </c>
      <c r="E67" s="48">
        <v>45000</v>
      </c>
      <c r="F67" s="56">
        <f>E67/J2</f>
        <v>4.5041438123073227</v>
      </c>
      <c r="G67" s="56">
        <f t="shared" si="6"/>
        <v>-2.6697394405341166</v>
      </c>
      <c r="H67" s="67">
        <f t="shared" si="7"/>
        <v>-0.37214704316196995</v>
      </c>
    </row>
    <row r="68" spans="1:8" x14ac:dyDescent="0.3">
      <c r="B68" s="1" t="s">
        <v>330</v>
      </c>
      <c r="C68" s="5">
        <f>SUM(C63:C67)</f>
        <v>405330</v>
      </c>
      <c r="D68" s="5">
        <f>C68/J1</f>
        <v>42.079680745480893</v>
      </c>
      <c r="E68" s="5">
        <f>SUM(E63:E67)</f>
        <v>189000</v>
      </c>
      <c r="F68" s="5">
        <f>E68/J2</f>
        <v>18.917404011690756</v>
      </c>
      <c r="G68" s="55">
        <f t="shared" si="6"/>
        <v>-23.162276733790137</v>
      </c>
      <c r="H68" s="58">
        <f t="shared" si="7"/>
        <v>-0.55043850912004899</v>
      </c>
    </row>
    <row r="69" spans="1:8" x14ac:dyDescent="0.3">
      <c r="A69" s="60">
        <v>5200</v>
      </c>
      <c r="B69" s="2" t="s">
        <v>331</v>
      </c>
      <c r="C69" s="28">
        <v>879500</v>
      </c>
      <c r="D69" s="28">
        <f>C69/J1</f>
        <v>91.306044989639176</v>
      </c>
      <c r="E69" s="28">
        <v>379500</v>
      </c>
      <c r="F69" s="28">
        <f>E69/J2</f>
        <v>37.984946150458427</v>
      </c>
      <c r="G69" s="56">
        <f t="shared" si="6"/>
        <v>-53.321098839180749</v>
      </c>
      <c r="H69" s="67">
        <f t="shared" si="7"/>
        <v>-0.58398213223704176</v>
      </c>
    </row>
    <row r="70" spans="1:8" x14ac:dyDescent="0.3">
      <c r="B70" s="1" t="s">
        <v>221</v>
      </c>
      <c r="C70" s="5">
        <v>1763784</v>
      </c>
      <c r="D70" s="5">
        <f>C70/J1</f>
        <v>183.10874503241129</v>
      </c>
      <c r="E70" s="5">
        <v>1382751</v>
      </c>
      <c r="F70" s="5">
        <f>E70/J2</f>
        <v>138.40243023581695</v>
      </c>
      <c r="G70" s="55">
        <f t="shared" si="6"/>
        <v>-44.706314796594341</v>
      </c>
      <c r="H70" s="58">
        <f t="shared" si="7"/>
        <v>-0.24415171863408855</v>
      </c>
    </row>
    <row r="71" spans="1:8" x14ac:dyDescent="0.3">
      <c r="B71" s="1"/>
      <c r="C71" s="5"/>
      <c r="D71" s="5"/>
      <c r="E71" s="5"/>
      <c r="F71" s="5"/>
      <c r="G71" s="15"/>
      <c r="H71" s="14"/>
    </row>
    <row r="72" spans="1:8" x14ac:dyDescent="0.3">
      <c r="A72" s="91" t="s">
        <v>248</v>
      </c>
      <c r="B72" s="91"/>
      <c r="C72" s="91"/>
      <c r="D72" s="91"/>
      <c r="E72" s="91"/>
      <c r="F72" s="91"/>
      <c r="G72" s="91"/>
      <c r="H72" s="91"/>
    </row>
    <row r="73" spans="1:8" x14ac:dyDescent="0.3">
      <c r="A73">
        <v>4300</v>
      </c>
      <c r="B73" t="s">
        <v>171</v>
      </c>
      <c r="C73" s="4">
        <v>107016</v>
      </c>
      <c r="D73" s="28">
        <f>C73/J1</f>
        <v>11.109957601604577</v>
      </c>
      <c r="E73" s="4">
        <v>107016</v>
      </c>
      <c r="F73" s="28">
        <f>E73/J2</f>
        <v>10.711454538175122</v>
      </c>
      <c r="G73" s="11">
        <f t="shared" si="4"/>
        <v>-0.3985030634294553</v>
      </c>
      <c r="H73" s="8">
        <f t="shared" si="5"/>
        <v>-3.5868999479521033E-2</v>
      </c>
    </row>
    <row r="74" spans="1:8" x14ac:dyDescent="0.3">
      <c r="A74">
        <v>4500</v>
      </c>
      <c r="B74" t="s">
        <v>307</v>
      </c>
      <c r="C74" s="4">
        <v>4931260</v>
      </c>
      <c r="D74" s="28">
        <f>C74/J1</f>
        <v>511.94297602684259</v>
      </c>
      <c r="E74" s="4">
        <v>4927438</v>
      </c>
      <c r="F74" s="28">
        <f>E74/J2</f>
        <v>493.19754173839937</v>
      </c>
      <c r="G74" s="11">
        <f t="shared" si="4"/>
        <v>-18.745434288443221</v>
      </c>
      <c r="H74" s="8">
        <f t="shared" si="5"/>
        <v>-3.6616254478038478E-2</v>
      </c>
    </row>
    <row r="75" spans="1:8" x14ac:dyDescent="0.3">
      <c r="B75" s="1" t="s">
        <v>49</v>
      </c>
      <c r="C75" s="5">
        <f>SUM(C73:C74)</f>
        <v>5038276</v>
      </c>
      <c r="D75" s="5">
        <f>C75/J1</f>
        <v>523.05293362844714</v>
      </c>
      <c r="E75" s="5">
        <f>SUM(E73:E74)</f>
        <v>5034454</v>
      </c>
      <c r="F75" s="5">
        <f>E75/J2</f>
        <v>503.9089962765745</v>
      </c>
      <c r="G75" s="15">
        <f t="shared" si="4"/>
        <v>-19.143937351872637</v>
      </c>
      <c r="H75" s="14">
        <f t="shared" si="5"/>
        <v>-3.6600382334288965E-2</v>
      </c>
    </row>
    <row r="76" spans="1:8" x14ac:dyDescent="0.3">
      <c r="B76" s="1" t="s">
        <v>245</v>
      </c>
      <c r="C76" s="5">
        <v>6462137</v>
      </c>
      <c r="D76" s="5">
        <f>C76/J1</f>
        <v>670.87228158182143</v>
      </c>
      <c r="E76" s="5">
        <v>5034454</v>
      </c>
      <c r="F76" s="5">
        <f>E76/J2</f>
        <v>503.9089962765745</v>
      </c>
      <c r="G76" s="15">
        <f t="shared" si="4"/>
        <v>-166.96328530524693</v>
      </c>
      <c r="H76" s="14">
        <f t="shared" si="5"/>
        <v>-0.24887491984550508</v>
      </c>
    </row>
    <row r="77" spans="1:8" x14ac:dyDescent="0.3">
      <c r="C77" s="4"/>
      <c r="D77" s="5"/>
      <c r="E77" s="4"/>
      <c r="F77" s="5"/>
      <c r="G77" s="11"/>
      <c r="H77" s="8"/>
    </row>
    <row r="78" spans="1:8" x14ac:dyDescent="0.3">
      <c r="A78" s="91" t="s">
        <v>252</v>
      </c>
      <c r="B78" s="91"/>
      <c r="C78" s="91"/>
      <c r="D78" s="91"/>
      <c r="E78" s="91"/>
      <c r="F78" s="91"/>
      <c r="G78" s="91"/>
      <c r="H78" s="91"/>
    </row>
    <row r="79" spans="1:8" x14ac:dyDescent="0.3">
      <c r="A79">
        <v>1000</v>
      </c>
      <c r="B79" t="s">
        <v>333</v>
      </c>
      <c r="C79" s="4">
        <v>981858</v>
      </c>
      <c r="D79" s="28">
        <f>C79/J1</f>
        <v>101.93242833591488</v>
      </c>
      <c r="E79" s="28">
        <v>983632</v>
      </c>
      <c r="F79" s="28">
        <f>E79/J2</f>
        <v>98.453777475277263</v>
      </c>
      <c r="G79" s="11">
        <f t="shared" si="4"/>
        <v>-3.4786508606376145</v>
      </c>
      <c r="H79" s="8">
        <f t="shared" si="5"/>
        <v>-3.4127028242414065E-2</v>
      </c>
    </row>
    <row r="80" spans="1:8" x14ac:dyDescent="0.3">
      <c r="B80" s="1" t="s">
        <v>330</v>
      </c>
      <c r="C80" s="5">
        <f>C79</f>
        <v>981858</v>
      </c>
      <c r="D80" s="5">
        <f>C80/J1</f>
        <v>101.93242833591488</v>
      </c>
      <c r="E80" s="5">
        <f>E79</f>
        <v>983632</v>
      </c>
      <c r="F80" s="5">
        <f>E80/J2</f>
        <v>98.453777475277263</v>
      </c>
      <c r="G80" s="15">
        <f t="shared" si="4"/>
        <v>-3.4786508606376145</v>
      </c>
      <c r="H80" s="14">
        <f t="shared" si="5"/>
        <v>-3.4127028242414065E-2</v>
      </c>
    </row>
    <row r="81" spans="1:8" x14ac:dyDescent="0.3">
      <c r="A81">
        <v>3200</v>
      </c>
      <c r="B81" s="2" t="s">
        <v>232</v>
      </c>
      <c r="C81" s="28">
        <v>7555</v>
      </c>
      <c r="D81" s="28">
        <f>C81/J1</f>
        <v>0.78432878896728131</v>
      </c>
      <c r="E81" s="28">
        <v>7555</v>
      </c>
      <c r="F81" s="28">
        <f>E81/J2</f>
        <v>0.75619570004404058</v>
      </c>
      <c r="G81" s="29">
        <f t="shared" si="4"/>
        <v>-2.8133088923240734E-2</v>
      </c>
      <c r="H81" s="30">
        <f t="shared" si="5"/>
        <v>-3.5868999479520984E-2</v>
      </c>
    </row>
    <row r="82" spans="1:8" x14ac:dyDescent="0.3">
      <c r="B82" s="1" t="s">
        <v>46</v>
      </c>
      <c r="C82" s="5">
        <f>C81</f>
        <v>7555</v>
      </c>
      <c r="D82" s="5">
        <f>C82/J1</f>
        <v>0.78432878896728131</v>
      </c>
      <c r="E82" s="5">
        <f>E81</f>
        <v>7555</v>
      </c>
      <c r="F82" s="5">
        <f>E82/J2</f>
        <v>0.75619570004404058</v>
      </c>
      <c r="G82" s="15">
        <f t="shared" si="4"/>
        <v>-2.8133088923240734E-2</v>
      </c>
      <c r="H82" s="14">
        <f t="shared" si="5"/>
        <v>-3.5868999479520984E-2</v>
      </c>
    </row>
    <row r="83" spans="1:8" x14ac:dyDescent="0.3">
      <c r="A83">
        <v>4500</v>
      </c>
      <c r="B83" t="s">
        <v>307</v>
      </c>
      <c r="C83" s="4">
        <v>1763895</v>
      </c>
      <c r="D83" s="28">
        <f>C83/J1</f>
        <v>183.12026859238156</v>
      </c>
      <c r="E83" s="28">
        <v>1763895</v>
      </c>
      <c r="F83" s="28">
        <f>E83/J2</f>
        <v>176.55192777355168</v>
      </c>
      <c r="G83" s="11">
        <f t="shared" si="4"/>
        <v>-6.5683408188298813</v>
      </c>
      <c r="H83" s="8">
        <f t="shared" si="5"/>
        <v>-3.5868999479521005E-2</v>
      </c>
    </row>
    <row r="84" spans="1:8" x14ac:dyDescent="0.3">
      <c r="A84">
        <v>4900</v>
      </c>
      <c r="B84" s="2" t="s">
        <v>334</v>
      </c>
      <c r="C84" s="4">
        <v>210000</v>
      </c>
      <c r="D84" s="28">
        <f>C84/J1</f>
        <v>21.801329673478371</v>
      </c>
      <c r="E84" s="28">
        <v>210000</v>
      </c>
      <c r="F84" s="28">
        <f>E84/J2</f>
        <v>21.019337790767509</v>
      </c>
      <c r="G84" s="11">
        <f t="shared" si="4"/>
        <v>-0.78199188271086228</v>
      </c>
      <c r="H84" s="8">
        <f t="shared" si="5"/>
        <v>-3.586899947952104E-2</v>
      </c>
    </row>
    <row r="85" spans="1:8" x14ac:dyDescent="0.3">
      <c r="B85" s="1" t="s">
        <v>49</v>
      </c>
      <c r="C85" s="5">
        <f>SUM(C83:C84)</f>
        <v>1973895</v>
      </c>
      <c r="D85" s="5">
        <f>C85/J1</f>
        <v>204.92159826585993</v>
      </c>
      <c r="E85" s="5">
        <f>SUM(E83:E84)</f>
        <v>1973895</v>
      </c>
      <c r="F85" s="5">
        <f>E85/J2</f>
        <v>197.57126556431919</v>
      </c>
      <c r="G85" s="15">
        <f t="shared" si="4"/>
        <v>-7.3503327015407365</v>
      </c>
      <c r="H85" s="14">
        <f t="shared" si="5"/>
        <v>-3.5868999479520977E-2</v>
      </c>
    </row>
    <row r="86" spans="1:8" x14ac:dyDescent="0.3">
      <c r="A86">
        <v>5200</v>
      </c>
      <c r="B86" s="2" t="s">
        <v>331</v>
      </c>
      <c r="C86" s="28">
        <v>557338</v>
      </c>
      <c r="D86" s="28">
        <f>C86/J1</f>
        <v>57.860521321700418</v>
      </c>
      <c r="E86" s="28">
        <v>601900</v>
      </c>
      <c r="F86" s="28">
        <f>E86/J2</f>
        <v>60.245425791728394</v>
      </c>
      <c r="G86" s="29">
        <f t="shared" si="4"/>
        <v>2.3849044700279762</v>
      </c>
      <c r="H86" s="30">
        <f t="shared" si="5"/>
        <v>4.1218164225795266E-2</v>
      </c>
    </row>
    <row r="87" spans="1:8" x14ac:dyDescent="0.3">
      <c r="B87" s="1" t="s">
        <v>245</v>
      </c>
      <c r="C87" s="5">
        <v>3522420</v>
      </c>
      <c r="D87" s="5">
        <f>C87/J1</f>
        <v>365.68304604025559</v>
      </c>
      <c r="E87" s="5">
        <v>3566982</v>
      </c>
      <c r="F87" s="5">
        <f>E87/J2</f>
        <v>357.02666453136891</v>
      </c>
      <c r="G87" s="15">
        <f t="shared" si="4"/>
        <v>-8.6563815088866818</v>
      </c>
      <c r="H87" s="14">
        <f t="shared" si="5"/>
        <v>-2.3671815258106767E-2</v>
      </c>
    </row>
    <row r="88" spans="1:8" x14ac:dyDescent="0.3">
      <c r="C88" s="4"/>
      <c r="D88" s="5"/>
      <c r="E88" s="4"/>
      <c r="F88" s="5"/>
      <c r="G88" s="11"/>
      <c r="H88" s="8"/>
    </row>
    <row r="89" spans="1:8" x14ac:dyDescent="0.3">
      <c r="A89" s="91" t="s">
        <v>255</v>
      </c>
      <c r="B89" s="91"/>
      <c r="C89" s="91"/>
      <c r="D89" s="91"/>
      <c r="E89" s="91"/>
      <c r="F89" s="91"/>
      <c r="G89" s="91"/>
      <c r="H89" s="91"/>
    </row>
    <row r="90" spans="1:8" x14ac:dyDescent="0.3">
      <c r="A90">
        <v>1110</v>
      </c>
      <c r="B90" t="s">
        <v>23</v>
      </c>
      <c r="C90" s="4">
        <v>16266652</v>
      </c>
      <c r="D90" s="28">
        <f>C90/J1</f>
        <v>1688.736394932125</v>
      </c>
      <c r="E90" s="4">
        <v>14178681</v>
      </c>
      <c r="F90" s="28">
        <f>E90/J2</f>
        <v>1419.1737398406535</v>
      </c>
      <c r="G90" s="29">
        <f t="shared" si="4"/>
        <v>-269.56265509147147</v>
      </c>
      <c r="H90" s="30">
        <f t="shared" si="5"/>
        <v>-0.15962387966554481</v>
      </c>
    </row>
    <row r="91" spans="1:8" x14ac:dyDescent="0.3">
      <c r="A91">
        <v>1192</v>
      </c>
      <c r="B91" t="s">
        <v>205</v>
      </c>
      <c r="C91" s="4">
        <v>900000</v>
      </c>
      <c r="D91" s="28">
        <f>C91/J1</f>
        <v>93.434270029193016</v>
      </c>
      <c r="E91" s="4">
        <v>778671</v>
      </c>
      <c r="F91" s="28">
        <f>E91/J2</f>
        <v>77.938803699403451</v>
      </c>
      <c r="G91" s="11">
        <f t="shared" si="4"/>
        <v>-15.495466329789565</v>
      </c>
      <c r="H91" s="8">
        <f t="shared" si="5"/>
        <v>-0.16584349965968689</v>
      </c>
    </row>
    <row r="92" spans="1:8" x14ac:dyDescent="0.3">
      <c r="A92">
        <v>1500</v>
      </c>
      <c r="B92" t="s">
        <v>257</v>
      </c>
      <c r="C92" s="4">
        <v>589664</v>
      </c>
      <c r="D92" s="28">
        <f>C92/J1</f>
        <v>61.216472669437856</v>
      </c>
      <c r="E92" s="4">
        <v>350000</v>
      </c>
      <c r="F92" s="28">
        <f>E92/J2</f>
        <v>35.032229651279181</v>
      </c>
      <c r="G92" s="11">
        <f t="shared" si="4"/>
        <v>-26.184243018158675</v>
      </c>
      <c r="H92" s="8">
        <f t="shared" si="5"/>
        <v>-0.42773197925909051</v>
      </c>
    </row>
    <row r="93" spans="1:8" x14ac:dyDescent="0.3">
      <c r="B93" s="1" t="s">
        <v>253</v>
      </c>
      <c r="C93" s="5">
        <f>SUM(C90:C92)</f>
        <v>17756316</v>
      </c>
      <c r="D93" s="5">
        <f>C93/J1</f>
        <v>1843.3871376307559</v>
      </c>
      <c r="E93" s="5">
        <f>SUM(E90:E92)</f>
        <v>15307352</v>
      </c>
      <c r="F93" s="5">
        <f>E93/J2</f>
        <v>1532.1447731913361</v>
      </c>
      <c r="G93" s="15">
        <f t="shared" si="4"/>
        <v>-311.24236443941982</v>
      </c>
      <c r="H93" s="14">
        <f t="shared" si="5"/>
        <v>-0.16884264736676488</v>
      </c>
    </row>
    <row r="94" spans="1:8" x14ac:dyDescent="0.3">
      <c r="C94" s="4"/>
      <c r="D94" s="5"/>
      <c r="E94" s="4"/>
      <c r="F94" s="5"/>
      <c r="G94" s="11"/>
      <c r="H94" s="8"/>
    </row>
    <row r="95" spans="1:8" x14ac:dyDescent="0.3">
      <c r="B95" s="1" t="s">
        <v>245</v>
      </c>
      <c r="C95" s="5">
        <v>54414958</v>
      </c>
      <c r="D95" s="5">
        <f>C95/J1</f>
        <v>5649.1354215546626</v>
      </c>
      <c r="E95" s="5">
        <v>34314143</v>
      </c>
      <c r="F95" s="5">
        <f>E95/J2</f>
        <v>3434.5741081795254</v>
      </c>
      <c r="G95" s="15">
        <f t="shared" si="4"/>
        <v>-2214.5613133751372</v>
      </c>
      <c r="H95" s="14">
        <f t="shared" si="5"/>
        <v>-0.39201774220623692</v>
      </c>
    </row>
    <row r="96" spans="1:8" x14ac:dyDescent="0.3">
      <c r="C96" s="4"/>
      <c r="D96" s="5"/>
      <c r="E96" s="4"/>
      <c r="F96" s="5"/>
      <c r="G96" s="11"/>
      <c r="H96" s="8"/>
    </row>
    <row r="97" spans="1:8" x14ac:dyDescent="0.3">
      <c r="A97" s="91" t="s">
        <v>263</v>
      </c>
      <c r="B97" s="91"/>
      <c r="C97" s="91"/>
      <c r="D97" s="91"/>
      <c r="E97" s="91"/>
      <c r="F97" s="91"/>
      <c r="G97" s="91"/>
      <c r="H97" s="91"/>
    </row>
    <row r="98" spans="1:8" x14ac:dyDescent="0.3">
      <c r="A98">
        <v>1500</v>
      </c>
      <c r="B98" t="s">
        <v>264</v>
      </c>
      <c r="C98" s="4">
        <v>52990</v>
      </c>
      <c r="D98" s="28">
        <f>C98/J1</f>
        <v>5.5012021876077091</v>
      </c>
      <c r="E98" s="4">
        <v>40000</v>
      </c>
      <c r="F98" s="28">
        <f>E98/J2</f>
        <v>4.0036833887176204</v>
      </c>
      <c r="G98" s="11">
        <f t="shared" si="4"/>
        <v>-1.4975187988900887</v>
      </c>
      <c r="H98" s="8">
        <f t="shared" si="5"/>
        <v>-0.27221664425704556</v>
      </c>
    </row>
    <row r="99" spans="1:8" x14ac:dyDescent="0.3">
      <c r="A99">
        <v>1910</v>
      </c>
      <c r="B99" t="s">
        <v>109</v>
      </c>
      <c r="C99" s="4">
        <v>28307</v>
      </c>
      <c r="D99" s="28">
        <f>C99/J1</f>
        <v>2.9387154241292963</v>
      </c>
      <c r="E99" s="4">
        <v>25000</v>
      </c>
      <c r="F99" s="28">
        <f>E99/J2</f>
        <v>2.502302117948513</v>
      </c>
      <c r="G99" s="11">
        <f>F99-D99</f>
        <v>-0.43641330618078333</v>
      </c>
      <c r="H99" s="8">
        <f>G99/D99</f>
        <v>-0.14850478634217773</v>
      </c>
    </row>
    <row r="100" spans="1:8" x14ac:dyDescent="0.3">
      <c r="A100">
        <v>1990</v>
      </c>
      <c r="B100" t="s">
        <v>158</v>
      </c>
      <c r="C100" s="4">
        <v>25044</v>
      </c>
      <c r="D100" s="28">
        <f>C100/J1</f>
        <v>2.5999642873456774</v>
      </c>
      <c r="E100" s="4">
        <v>0</v>
      </c>
      <c r="F100" s="28">
        <f>E100/J2</f>
        <v>0</v>
      </c>
      <c r="G100" s="11">
        <f>F100-D100</f>
        <v>-2.5999642873456774</v>
      </c>
      <c r="H100" s="8">
        <f>G100/D100</f>
        <v>-1</v>
      </c>
    </row>
    <row r="101" spans="1:8" x14ac:dyDescent="0.3">
      <c r="B101" s="1" t="s">
        <v>253</v>
      </c>
      <c r="C101" s="5">
        <f>SUM(C98:C100)</f>
        <v>106341</v>
      </c>
      <c r="D101" s="5">
        <f>C101/J1</f>
        <v>11.039881899082683</v>
      </c>
      <c r="E101" s="5">
        <f>SUM(E98:E100)</f>
        <v>65000</v>
      </c>
      <c r="F101" s="5">
        <f>E101/J2</f>
        <v>6.505985506666133</v>
      </c>
      <c r="G101" s="15">
        <f>F101-D101</f>
        <v>-4.5338963924165503</v>
      </c>
      <c r="H101" s="14">
        <f>G101/D101</f>
        <v>-0.41068341435729283</v>
      </c>
    </row>
    <row r="102" spans="1:8" x14ac:dyDescent="0.3">
      <c r="A102">
        <v>5300</v>
      </c>
      <c r="B102" t="s">
        <v>335</v>
      </c>
      <c r="C102" s="4">
        <v>361555</v>
      </c>
      <c r="D102" s="28">
        <f>C102/J1</f>
        <v>37.535141667116534</v>
      </c>
      <c r="E102" s="4">
        <v>5000</v>
      </c>
      <c r="F102" s="28">
        <f>E102/J2</f>
        <v>0.50046042358970255</v>
      </c>
      <c r="G102" s="29">
        <f>F102-D102</f>
        <v>-37.034681243526833</v>
      </c>
      <c r="H102" s="30">
        <f>G102/D102</f>
        <v>-0.98666688331622476</v>
      </c>
    </row>
    <row r="103" spans="1:8" x14ac:dyDescent="0.3">
      <c r="B103" s="1" t="s">
        <v>245</v>
      </c>
      <c r="C103" s="5">
        <v>577347</v>
      </c>
      <c r="D103" s="5">
        <f>C103/J1</f>
        <v>59.937772776160557</v>
      </c>
      <c r="E103" s="5">
        <v>462536</v>
      </c>
      <c r="F103" s="5">
        <f>E103/J2</f>
        <v>46.29619249709733</v>
      </c>
      <c r="G103" s="15">
        <f>F103-D103</f>
        <v>-13.641580279063227</v>
      </c>
      <c r="H103" s="14">
        <f>G103/D103</f>
        <v>-0.22759571547658478</v>
      </c>
    </row>
    <row r="105" spans="1:8" x14ac:dyDescent="0.3">
      <c r="A105" s="91" t="s">
        <v>338</v>
      </c>
      <c r="B105" s="91"/>
      <c r="C105" s="91"/>
      <c r="D105" s="91"/>
      <c r="E105" s="91"/>
      <c r="F105" s="91"/>
      <c r="G105" s="91"/>
      <c r="H105" s="91"/>
    </row>
    <row r="106" spans="1:8" x14ac:dyDescent="0.3">
      <c r="A106">
        <v>1500</v>
      </c>
      <c r="B106" t="s">
        <v>107</v>
      </c>
      <c r="C106" s="4">
        <v>879</v>
      </c>
      <c r="D106" s="4">
        <f>C106/J1</f>
        <v>9.1254137061845181E-2</v>
      </c>
      <c r="E106">
        <v>700</v>
      </c>
      <c r="F106" s="4">
        <f>E106/J2</f>
        <v>7.0064459302558363E-2</v>
      </c>
      <c r="G106" s="11">
        <f>F106-D106</f>
        <v>-2.1189677759286818E-2</v>
      </c>
      <c r="H106" s="7">
        <f>G106/D106</f>
        <v>-0.23220511903943655</v>
      </c>
    </row>
    <row r="107" spans="1:8" x14ac:dyDescent="0.3">
      <c r="B107" s="1" t="s">
        <v>245</v>
      </c>
      <c r="C107" s="5">
        <v>50989</v>
      </c>
      <c r="D107" s="15">
        <f>C107/J1</f>
        <v>5.2934666605761365</v>
      </c>
      <c r="E107" s="5">
        <v>48997</v>
      </c>
      <c r="F107" s="5">
        <f>E107/J2</f>
        <v>4.9042118749249317</v>
      </c>
      <c r="G107" s="15">
        <f>F107-D107</f>
        <v>-0.38925478565120475</v>
      </c>
      <c r="H107" s="6">
        <f>G107/D107</f>
        <v>-7.3534946115791464E-2</v>
      </c>
    </row>
    <row r="109" spans="1:8" x14ac:dyDescent="0.3">
      <c r="B109" t="s">
        <v>630</v>
      </c>
      <c r="C109" s="15">
        <f>C101+C106+C93+C80+C68+C59+C49+C9</f>
        <v>82680248</v>
      </c>
      <c r="D109" s="15">
        <f>C109/J1</f>
        <v>8583.5206863473832</v>
      </c>
      <c r="E109" s="15">
        <f>E106+E101+E93+E80+E68+E59+E49+E9</f>
        <v>80332158</v>
      </c>
      <c r="F109" s="15">
        <f>E109/J2</f>
        <v>8040.6131641109823</v>
      </c>
      <c r="G109" s="15">
        <f>F109-D109</f>
        <v>-542.90752223640084</v>
      </c>
      <c r="H109" s="14">
        <f>G109/D109</f>
        <v>-6.3249981222731663E-2</v>
      </c>
    </row>
    <row r="110" spans="1:8" x14ac:dyDescent="0.3">
      <c r="B110" t="s">
        <v>631</v>
      </c>
      <c r="C110" s="15">
        <f>C82+C51+C44+C39+C35+C31+C13</f>
        <v>49346276</v>
      </c>
      <c r="D110" s="15">
        <f>C110/J1</f>
        <v>5122.9258630212071</v>
      </c>
      <c r="E110" s="15">
        <f>E13+E31+E35+E39+E44+E51+E82</f>
        <v>43849707</v>
      </c>
      <c r="F110" s="15">
        <f>E110/J2</f>
        <v>4389.0085879008693</v>
      </c>
      <c r="G110" s="15">
        <f>F110-D110</f>
        <v>-733.91727512033776</v>
      </c>
      <c r="H110" s="14">
        <f>G110/D110</f>
        <v>-0.14326135000663773</v>
      </c>
    </row>
    <row r="111" spans="1:8" x14ac:dyDescent="0.3">
      <c r="B111" t="s">
        <v>632</v>
      </c>
      <c r="C111" s="15">
        <f>C85+C75+C53+C17</f>
        <v>9458200</v>
      </c>
      <c r="D111" s="15">
        <f>C111/J1</f>
        <v>981.9111253223482</v>
      </c>
      <c r="E111" s="15">
        <f>E85+E75+E53+E17</f>
        <v>8498349</v>
      </c>
      <c r="F111" s="15">
        <f>E111/J2</f>
        <v>850.61746807062502</v>
      </c>
      <c r="G111" s="15">
        <f>F111-D111</f>
        <v>-131.29365725172318</v>
      </c>
      <c r="H111" s="14">
        <f>G111/J2</f>
        <v>-1.3141455864567721E-2</v>
      </c>
    </row>
    <row r="112" spans="1:8" x14ac:dyDescent="0.3">
      <c r="B112" t="s">
        <v>633</v>
      </c>
      <c r="C112" s="15">
        <f>C107+C103+C95+C87+C76+C70+C60+C55+C45+C28+C32+C36+C40</f>
        <v>200429622</v>
      </c>
      <c r="D112" s="15">
        <f>C112/J1</f>
        <v>20807.772693107872</v>
      </c>
      <c r="E112" s="15">
        <f>E107+E103+E95+E87+E76+E70+E60+E55+E45+E28+E32+E36+E40</f>
        <v>174810896</v>
      </c>
      <c r="F112" s="15">
        <f>E112/J2</f>
        <v>17497.187012051087</v>
      </c>
      <c r="G112" s="15">
        <f>F112-D112</f>
        <v>-3310.5856810567857</v>
      </c>
      <c r="H112" s="14">
        <f>G112/D112</f>
        <v>-0.15910331825920734</v>
      </c>
    </row>
    <row r="114" spans="4:8" x14ac:dyDescent="0.3">
      <c r="D114" s="11">
        <f>SUM(D109:D111)</f>
        <v>14688.357674690938</v>
      </c>
      <c r="G114" s="11">
        <f>SUM(G109:G111)</f>
        <v>-1408.1184546084619</v>
      </c>
      <c r="H114" s="8">
        <f>G114/D114</f>
        <v>-9.5866296681673804E-2</v>
      </c>
    </row>
  </sheetData>
  <mergeCells count="12">
    <mergeCell ref="A105:H105"/>
    <mergeCell ref="A78:H78"/>
    <mergeCell ref="A89:H89"/>
    <mergeCell ref="A97:H97"/>
    <mergeCell ref="A34:H34"/>
    <mergeCell ref="A57:H57"/>
    <mergeCell ref="A62:H62"/>
    <mergeCell ref="A30:H30"/>
    <mergeCell ref="A38:H38"/>
    <mergeCell ref="A42:H42"/>
    <mergeCell ref="A47:H47"/>
    <mergeCell ref="A72:H72"/>
  </mergeCells>
  <pageMargins left="0.7" right="0.7" top="0.75" bottom="0.75" header="0.3" footer="0.3"/>
  <pageSetup orientation="portrait" horizont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19628-2A68-48B0-A3A1-385ED850AE4B}">
  <sheetPr>
    <tabColor theme="9" tint="0.59999389629810485"/>
  </sheetPr>
  <dimension ref="A1:J203"/>
  <sheetViews>
    <sheetView topLeftCell="A181" workbookViewId="0">
      <selection activeCell="E12" sqref="E12"/>
    </sheetView>
  </sheetViews>
  <sheetFormatPr defaultRowHeight="14.4" x14ac:dyDescent="0.3"/>
  <cols>
    <col min="2" max="2" width="32.5546875" bestFit="1" customWidth="1"/>
    <col min="3" max="3" width="16.109375" bestFit="1" customWidth="1"/>
    <col min="4" max="4" width="11.44140625" bestFit="1" customWidth="1"/>
    <col min="5" max="5" width="16.109375" bestFit="1" customWidth="1"/>
    <col min="6" max="6" width="11.44140625" bestFit="1" customWidth="1"/>
    <col min="7" max="7" width="11.109375" bestFit="1" customWidth="1"/>
    <col min="8" max="8" width="11.5546875" bestFit="1" customWidth="1"/>
  </cols>
  <sheetData>
    <row r="1" spans="1:10" x14ac:dyDescent="0.3">
      <c r="A1" s="1">
        <v>100</v>
      </c>
      <c r="B1" s="1" t="s">
        <v>58</v>
      </c>
      <c r="C1" s="12" t="s">
        <v>24</v>
      </c>
      <c r="D1" s="12" t="s">
        <v>216</v>
      </c>
      <c r="E1" s="12" t="s">
        <v>25</v>
      </c>
      <c r="F1" s="12" t="s">
        <v>216</v>
      </c>
      <c r="G1" s="49" t="s">
        <v>61</v>
      </c>
      <c r="H1" s="1" t="s">
        <v>62</v>
      </c>
      <c r="J1">
        <v>9632.44</v>
      </c>
    </row>
    <row r="2" spans="1:10" x14ac:dyDescent="0.3">
      <c r="A2">
        <v>100</v>
      </c>
      <c r="B2" t="s">
        <v>60</v>
      </c>
      <c r="C2" s="4">
        <v>26070427</v>
      </c>
      <c r="D2" s="4">
        <f>C2/$J$1</f>
        <v>2706.5236845492936</v>
      </c>
      <c r="E2" s="4">
        <v>26592275</v>
      </c>
      <c r="F2" s="4">
        <f>E2/$J$2</f>
        <v>2661.6762421427716</v>
      </c>
      <c r="G2" s="11">
        <f>F2-D2</f>
        <v>-44.847442406522077</v>
      </c>
      <c r="H2" s="8">
        <f>G2/D2</f>
        <v>-1.6570127452622065E-2</v>
      </c>
      <c r="J2">
        <v>9990.7999999999993</v>
      </c>
    </row>
    <row r="3" spans="1:10" x14ac:dyDescent="0.3">
      <c r="A3">
        <v>200</v>
      </c>
      <c r="B3" t="s">
        <v>63</v>
      </c>
      <c r="C3" s="4">
        <v>13982294</v>
      </c>
      <c r="D3" s="4">
        <f t="shared" ref="D3:D65" si="0">C3/$J$1</f>
        <v>1451.5838146928504</v>
      </c>
      <c r="E3" s="4">
        <v>13321766</v>
      </c>
      <c r="F3" s="4">
        <f t="shared" ref="F3:F63" si="1">E3/$J$2</f>
        <v>1333.4033310645796</v>
      </c>
      <c r="G3" s="11">
        <f t="shared" ref="G3:G65" si="2">F3-D3</f>
        <v>-118.18048362827085</v>
      </c>
      <c r="H3" s="8">
        <f t="shared" ref="H3:H65" si="3">G3/D3</f>
        <v>-8.1414853508322824E-2</v>
      </c>
    </row>
    <row r="4" spans="1:10" x14ac:dyDescent="0.3">
      <c r="A4">
        <v>500</v>
      </c>
      <c r="B4" t="s">
        <v>64</v>
      </c>
      <c r="C4" s="4">
        <v>748113</v>
      </c>
      <c r="D4" s="4">
        <f t="shared" si="0"/>
        <v>77.665991171499641</v>
      </c>
      <c r="E4" s="4">
        <v>552505</v>
      </c>
      <c r="F4" s="4">
        <f t="shared" si="1"/>
        <v>55.301377267085726</v>
      </c>
      <c r="G4" s="11">
        <f t="shared" si="2"/>
        <v>-22.364613904413915</v>
      </c>
      <c r="H4" s="8">
        <f t="shared" si="3"/>
        <v>-0.28795890668579849</v>
      </c>
    </row>
    <row r="5" spans="1:10" x14ac:dyDescent="0.3">
      <c r="A5">
        <v>600</v>
      </c>
      <c r="B5" t="s">
        <v>65</v>
      </c>
      <c r="C5" s="4">
        <v>4580425</v>
      </c>
      <c r="D5" s="4">
        <f t="shared" si="0"/>
        <v>475.52074033162933</v>
      </c>
      <c r="E5" s="4">
        <v>3879846</v>
      </c>
      <c r="F5" s="4">
        <f t="shared" si="1"/>
        <v>388.34187452456263</v>
      </c>
      <c r="G5" s="11">
        <f t="shared" si="2"/>
        <v>-87.1788658070667</v>
      </c>
      <c r="H5" s="8">
        <f t="shared" si="3"/>
        <v>-0.18333346668805223</v>
      </c>
    </row>
    <row r="6" spans="1:10" x14ac:dyDescent="0.3">
      <c r="A6">
        <v>700</v>
      </c>
      <c r="B6" t="s">
        <v>95</v>
      </c>
      <c r="C6" s="4">
        <v>19331</v>
      </c>
      <c r="D6" s="4">
        <f t="shared" si="0"/>
        <v>2.006864304371478</v>
      </c>
      <c r="E6" s="4">
        <v>3000</v>
      </c>
      <c r="F6" s="4">
        <f t="shared" si="1"/>
        <v>0.30027625415382153</v>
      </c>
      <c r="G6" s="11">
        <f t="shared" si="2"/>
        <v>-1.7065880502176565</v>
      </c>
      <c r="H6" s="8">
        <f t="shared" si="3"/>
        <v>-0.8503754072959786</v>
      </c>
    </row>
    <row r="7" spans="1:10" x14ac:dyDescent="0.3">
      <c r="A7">
        <v>900</v>
      </c>
      <c r="B7" t="s">
        <v>39</v>
      </c>
      <c r="C7" s="4">
        <v>28529</v>
      </c>
      <c r="D7" s="4">
        <f t="shared" si="0"/>
        <v>2.9617625440698307</v>
      </c>
      <c r="E7" s="4">
        <v>18100</v>
      </c>
      <c r="F7" s="4">
        <f t="shared" si="1"/>
        <v>1.8116667333947232</v>
      </c>
      <c r="G7" s="11">
        <f t="shared" si="2"/>
        <v>-1.1500958106751076</v>
      </c>
      <c r="H7" s="8">
        <f t="shared" si="3"/>
        <v>-0.38831465843805718</v>
      </c>
    </row>
    <row r="8" spans="1:10" x14ac:dyDescent="0.3">
      <c r="A8" s="1">
        <v>100</v>
      </c>
      <c r="B8" s="1" t="s">
        <v>66</v>
      </c>
      <c r="C8" s="5">
        <f>SUM(C2:C7)</f>
        <v>45429119</v>
      </c>
      <c r="D8" s="5">
        <f t="shared" si="0"/>
        <v>4716.2628575937142</v>
      </c>
      <c r="E8" s="5">
        <f>SUM(E2:E7)</f>
        <v>44367492</v>
      </c>
      <c r="F8" s="5">
        <f t="shared" si="1"/>
        <v>4440.8347679865483</v>
      </c>
      <c r="G8" s="15">
        <f t="shared" si="2"/>
        <v>-275.42808960716593</v>
      </c>
      <c r="H8" s="14">
        <f t="shared" si="3"/>
        <v>-5.8399647755785218E-2</v>
      </c>
    </row>
    <row r="9" spans="1:10" x14ac:dyDescent="0.3">
      <c r="B9" s="1"/>
      <c r="C9" s="5"/>
      <c r="D9" s="5"/>
      <c r="E9" s="5"/>
      <c r="F9" s="5"/>
      <c r="G9" s="15"/>
      <c r="H9" s="14"/>
    </row>
    <row r="10" spans="1:10" x14ac:dyDescent="0.3">
      <c r="A10" s="1">
        <v>300</v>
      </c>
      <c r="B10" s="1" t="s">
        <v>67</v>
      </c>
      <c r="C10" s="4"/>
      <c r="D10" s="28"/>
      <c r="E10" s="4"/>
      <c r="F10" s="4"/>
      <c r="G10" s="11"/>
      <c r="H10" s="8"/>
    </row>
    <row r="11" spans="1:10" x14ac:dyDescent="0.3">
      <c r="A11">
        <v>100</v>
      </c>
      <c r="B11" t="s">
        <v>60</v>
      </c>
      <c r="C11" s="4">
        <v>2017941</v>
      </c>
      <c r="D11" s="28">
        <f t="shared" si="0"/>
        <v>209.49427144108864</v>
      </c>
      <c r="E11" s="4">
        <v>2058296</v>
      </c>
      <c r="F11" s="4">
        <f t="shared" si="1"/>
        <v>206.01913760659809</v>
      </c>
      <c r="G11" s="11">
        <f t="shared" si="2"/>
        <v>-3.4751338344905491</v>
      </c>
      <c r="H11" s="8">
        <f t="shared" si="3"/>
        <v>-1.6588204587101481E-2</v>
      </c>
    </row>
    <row r="12" spans="1:10" x14ac:dyDescent="0.3">
      <c r="A12">
        <v>200</v>
      </c>
      <c r="B12" s="2" t="s">
        <v>63</v>
      </c>
      <c r="C12" s="4">
        <v>865399</v>
      </c>
      <c r="D12" s="28">
        <f t="shared" si="0"/>
        <v>89.842137609992889</v>
      </c>
      <c r="E12" s="4">
        <v>883860</v>
      </c>
      <c r="F12" s="4">
        <f t="shared" si="1"/>
        <v>88.467389998798907</v>
      </c>
      <c r="G12" s="11">
        <f t="shared" si="2"/>
        <v>-1.3747476111939818</v>
      </c>
      <c r="H12" s="8">
        <f t="shared" si="3"/>
        <v>-1.5301813244491107E-2</v>
      </c>
    </row>
    <row r="13" spans="1:10" x14ac:dyDescent="0.3">
      <c r="A13">
        <v>500</v>
      </c>
      <c r="B13" t="s">
        <v>64</v>
      </c>
      <c r="C13" s="4">
        <v>7396</v>
      </c>
      <c r="D13" s="28">
        <f t="shared" si="0"/>
        <v>0.7678220679287906</v>
      </c>
      <c r="E13" s="4">
        <v>11350</v>
      </c>
      <c r="F13" s="4">
        <f t="shared" si="1"/>
        <v>1.1360451615486249</v>
      </c>
      <c r="G13" s="11">
        <f t="shared" si="2"/>
        <v>0.3682230936198343</v>
      </c>
      <c r="H13" s="8">
        <f t="shared" si="3"/>
        <v>0.47956826066893415</v>
      </c>
    </row>
    <row r="14" spans="1:10" x14ac:dyDescent="0.3">
      <c r="A14">
        <v>600</v>
      </c>
      <c r="B14" t="s">
        <v>65</v>
      </c>
      <c r="C14" s="4">
        <v>62763</v>
      </c>
      <c r="D14" s="28">
        <f t="shared" si="0"/>
        <v>6.5157945442691565</v>
      </c>
      <c r="E14" s="4">
        <v>82810</v>
      </c>
      <c r="F14" s="4">
        <f t="shared" si="1"/>
        <v>8.2886255354926544</v>
      </c>
      <c r="G14" s="11">
        <f t="shared" si="2"/>
        <v>1.7728309912234979</v>
      </c>
      <c r="H14" s="8">
        <f t="shared" si="3"/>
        <v>0.27208208901902192</v>
      </c>
    </row>
    <row r="15" spans="1:10" x14ac:dyDescent="0.3">
      <c r="A15" s="1">
        <v>300</v>
      </c>
      <c r="B15" s="1" t="s">
        <v>68</v>
      </c>
      <c r="C15" s="5">
        <f>SUM(C11:C14)</f>
        <v>2953499</v>
      </c>
      <c r="D15" s="5">
        <f t="shared" si="0"/>
        <v>306.62002566327948</v>
      </c>
      <c r="E15" s="5">
        <f>SUM(E11:E14)</f>
        <v>3036316</v>
      </c>
      <c r="F15" s="5">
        <f t="shared" si="1"/>
        <v>303.91119830243827</v>
      </c>
      <c r="G15" s="15">
        <f t="shared" si="2"/>
        <v>-2.7088273608412123</v>
      </c>
      <c r="H15" s="14">
        <f t="shared" si="3"/>
        <v>-8.8344763359193036E-3</v>
      </c>
    </row>
    <row r="16" spans="1:10" x14ac:dyDescent="0.3">
      <c r="C16" s="4"/>
      <c r="D16" s="28"/>
      <c r="E16" s="4"/>
      <c r="F16" s="4"/>
      <c r="G16" s="11"/>
      <c r="H16" s="8"/>
    </row>
    <row r="17" spans="1:8" x14ac:dyDescent="0.3">
      <c r="A17" s="1">
        <v>400</v>
      </c>
      <c r="B17" s="1" t="s">
        <v>70</v>
      </c>
      <c r="C17" s="4"/>
      <c r="D17" s="28"/>
      <c r="E17" s="4"/>
      <c r="F17" s="4"/>
      <c r="G17" s="11"/>
      <c r="H17" s="8"/>
    </row>
    <row r="18" spans="1:8" x14ac:dyDescent="0.3">
      <c r="A18">
        <v>100</v>
      </c>
      <c r="B18" t="s">
        <v>60</v>
      </c>
      <c r="C18" s="4">
        <v>1261200</v>
      </c>
      <c r="D18" s="28">
        <f t="shared" si="0"/>
        <v>130.9325570675758</v>
      </c>
      <c r="E18" s="4">
        <v>1286425</v>
      </c>
      <c r="F18" s="4">
        <f t="shared" si="1"/>
        <v>128.76096008327661</v>
      </c>
      <c r="G18" s="11">
        <f t="shared" si="2"/>
        <v>-2.1715969842991854</v>
      </c>
      <c r="H18" s="8">
        <f t="shared" si="3"/>
        <v>-1.6585615013830358E-2</v>
      </c>
    </row>
    <row r="19" spans="1:8" x14ac:dyDescent="0.3">
      <c r="A19">
        <v>200</v>
      </c>
      <c r="B19" s="2" t="s">
        <v>63</v>
      </c>
      <c r="C19" s="4">
        <v>569774</v>
      </c>
      <c r="D19" s="28">
        <f t="shared" si="0"/>
        <v>59.15157530179269</v>
      </c>
      <c r="E19" s="4">
        <v>580460</v>
      </c>
      <c r="F19" s="4">
        <f t="shared" si="1"/>
        <v>58.099451495375753</v>
      </c>
      <c r="G19" s="11">
        <f t="shared" si="2"/>
        <v>-1.0521238064169367</v>
      </c>
      <c r="H19" s="8">
        <f t="shared" si="3"/>
        <v>-1.7786911017144968E-2</v>
      </c>
    </row>
    <row r="20" spans="1:8" x14ac:dyDescent="0.3">
      <c r="A20">
        <v>500</v>
      </c>
      <c r="B20" t="s">
        <v>64</v>
      </c>
      <c r="C20" s="4">
        <v>669</v>
      </c>
      <c r="D20" s="28">
        <f t="shared" si="0"/>
        <v>6.9452807388366802E-2</v>
      </c>
      <c r="E20" s="4">
        <v>30500</v>
      </c>
      <c r="F20" s="4">
        <f t="shared" si="1"/>
        <v>3.0528085838971855</v>
      </c>
      <c r="G20" s="11">
        <f t="shared" si="2"/>
        <v>2.9833557765088186</v>
      </c>
      <c r="H20" s="8">
        <f t="shared" si="3"/>
        <v>42.955150247944104</v>
      </c>
    </row>
    <row r="21" spans="1:8" x14ac:dyDescent="0.3">
      <c r="A21">
        <v>600</v>
      </c>
      <c r="B21" t="s">
        <v>65</v>
      </c>
      <c r="C21" s="4">
        <v>1091</v>
      </c>
      <c r="D21" s="28">
        <f t="shared" si="0"/>
        <v>0.11326309844649952</v>
      </c>
      <c r="E21" s="4">
        <v>4680</v>
      </c>
      <c r="F21" s="4">
        <f t="shared" si="1"/>
        <v>0.46843095647996158</v>
      </c>
      <c r="G21" s="11">
        <f t="shared" si="2"/>
        <v>0.35516785803346207</v>
      </c>
      <c r="H21" s="8">
        <f t="shared" si="3"/>
        <v>3.1357773441208447</v>
      </c>
    </row>
    <row r="22" spans="1:8" x14ac:dyDescent="0.3">
      <c r="A22" s="1">
        <v>400</v>
      </c>
      <c r="B22" s="1" t="s">
        <v>71</v>
      </c>
      <c r="C22" s="5">
        <f>SUM(C18:C21)</f>
        <v>1832734</v>
      </c>
      <c r="D22" s="5">
        <f t="shared" si="0"/>
        <v>190.26684827520336</v>
      </c>
      <c r="E22" s="5">
        <f>SUM(E18:E21)</f>
        <v>1902065</v>
      </c>
      <c r="F22" s="5">
        <f t="shared" si="1"/>
        <v>190.38165111902953</v>
      </c>
      <c r="G22" s="15">
        <f t="shared" si="2"/>
        <v>0.11480284382616901</v>
      </c>
      <c r="H22" s="14">
        <f t="shared" si="3"/>
        <v>6.0337807067743798E-4</v>
      </c>
    </row>
    <row r="23" spans="1:8" x14ac:dyDescent="0.3">
      <c r="C23" s="4"/>
      <c r="D23" s="28"/>
      <c r="E23" s="4"/>
      <c r="F23" s="4"/>
      <c r="G23" s="11"/>
      <c r="H23" s="8"/>
    </row>
    <row r="24" spans="1:8" x14ac:dyDescent="0.3">
      <c r="A24" s="1">
        <v>800</v>
      </c>
      <c r="B24" s="1" t="s">
        <v>74</v>
      </c>
      <c r="C24" s="4"/>
      <c r="D24" s="28"/>
      <c r="E24" s="4"/>
      <c r="F24" s="4"/>
      <c r="G24" s="11"/>
      <c r="H24" s="8"/>
    </row>
    <row r="25" spans="1:8" x14ac:dyDescent="0.3">
      <c r="A25">
        <v>500</v>
      </c>
      <c r="B25" t="s">
        <v>64</v>
      </c>
      <c r="C25" s="4">
        <v>5194</v>
      </c>
      <c r="D25" s="28">
        <f t="shared" si="0"/>
        <v>0.53921955392403165</v>
      </c>
      <c r="E25" s="4">
        <v>4700</v>
      </c>
      <c r="F25" s="4">
        <f t="shared" si="1"/>
        <v>0.47043279817432043</v>
      </c>
      <c r="G25" s="11">
        <f t="shared" si="2"/>
        <v>-6.8786755749711215E-2</v>
      </c>
      <c r="H25" s="8">
        <f t="shared" si="3"/>
        <v>-0.12756725020287801</v>
      </c>
    </row>
    <row r="26" spans="1:8" x14ac:dyDescent="0.3">
      <c r="A26">
        <v>600</v>
      </c>
      <c r="B26" s="2" t="s">
        <v>65</v>
      </c>
      <c r="C26" s="4">
        <v>12903</v>
      </c>
      <c r="D26" s="28">
        <f t="shared" si="0"/>
        <v>1.3395359846518637</v>
      </c>
      <c r="E26" s="4">
        <v>8000</v>
      </c>
      <c r="F26" s="4">
        <f t="shared" si="1"/>
        <v>0.80073667774352408</v>
      </c>
      <c r="G26" s="11">
        <f t="shared" si="2"/>
        <v>-0.53879930690833966</v>
      </c>
      <c r="H26" s="8">
        <f t="shared" si="3"/>
        <v>-0.40222831867287978</v>
      </c>
    </row>
    <row r="27" spans="1:8" x14ac:dyDescent="0.3">
      <c r="A27" s="1">
        <v>800</v>
      </c>
      <c r="B27" s="1" t="s">
        <v>75</v>
      </c>
      <c r="C27" s="5">
        <f>SUM(C25:C26)</f>
        <v>18097</v>
      </c>
      <c r="D27" s="5">
        <f t="shared" si="0"/>
        <v>1.8787555385758956</v>
      </c>
      <c r="E27" s="5">
        <f>SUM(E25:E26)</f>
        <v>12700</v>
      </c>
      <c r="F27" s="5">
        <f t="shared" si="1"/>
        <v>1.2711694759178445</v>
      </c>
      <c r="G27" s="15">
        <f t="shared" si="2"/>
        <v>-0.60758606265805115</v>
      </c>
      <c r="H27" s="14">
        <f t="shared" si="3"/>
        <v>-0.32339814849919424</v>
      </c>
    </row>
    <row r="28" spans="1:8" x14ac:dyDescent="0.3">
      <c r="C28" s="4"/>
      <c r="D28" s="28"/>
      <c r="E28" s="4"/>
      <c r="F28" s="4"/>
      <c r="G28" s="11"/>
      <c r="H28" s="8"/>
    </row>
    <row r="29" spans="1:8" x14ac:dyDescent="0.3">
      <c r="A29" s="1">
        <v>910</v>
      </c>
      <c r="B29" s="1" t="s">
        <v>76</v>
      </c>
      <c r="C29" s="4"/>
      <c r="D29" s="28"/>
      <c r="E29" s="4"/>
      <c r="F29" s="4"/>
      <c r="G29" s="11"/>
      <c r="H29" s="8"/>
    </row>
    <row r="30" spans="1:8" x14ac:dyDescent="0.3">
      <c r="A30">
        <v>100</v>
      </c>
      <c r="B30" t="s">
        <v>60</v>
      </c>
      <c r="C30" s="4">
        <v>159616</v>
      </c>
      <c r="D30" s="28">
        <f t="shared" si="0"/>
        <v>16.570671605532969</v>
      </c>
      <c r="E30" s="4">
        <v>162808</v>
      </c>
      <c r="F30" s="4">
        <f t="shared" si="1"/>
        <v>16.29579212875846</v>
      </c>
      <c r="G30" s="11">
        <f t="shared" si="2"/>
        <v>-0.27487947677450819</v>
      </c>
      <c r="H30" s="8">
        <f t="shared" si="3"/>
        <v>-1.6588312370074704E-2</v>
      </c>
    </row>
    <row r="31" spans="1:8" x14ac:dyDescent="0.3">
      <c r="A31">
        <v>200</v>
      </c>
      <c r="B31" s="2" t="s">
        <v>63</v>
      </c>
      <c r="C31" s="4">
        <v>5697</v>
      </c>
      <c r="D31" s="28">
        <f t="shared" si="0"/>
        <v>0.5914389292847918</v>
      </c>
      <c r="E31" s="4">
        <v>5810</v>
      </c>
      <c r="F31" s="4">
        <f t="shared" si="1"/>
        <v>0.58153501221123438</v>
      </c>
      <c r="G31" s="11">
        <f t="shared" si="2"/>
        <v>-9.9039170735574222E-3</v>
      </c>
      <c r="H31" s="8">
        <f t="shared" si="3"/>
        <v>-1.6745460238023074E-2</v>
      </c>
    </row>
    <row r="32" spans="1:8" x14ac:dyDescent="0.3">
      <c r="A32">
        <v>500</v>
      </c>
      <c r="B32" t="s">
        <v>64</v>
      </c>
      <c r="C32" s="4">
        <v>182</v>
      </c>
      <c r="D32" s="28">
        <f t="shared" si="0"/>
        <v>1.8894485717014586E-2</v>
      </c>
      <c r="E32" s="4">
        <v>1000</v>
      </c>
      <c r="F32" s="4">
        <f t="shared" si="1"/>
        <v>0.10009208471794051</v>
      </c>
      <c r="G32" s="11">
        <f t="shared" si="2"/>
        <v>8.1197599000925921E-2</v>
      </c>
      <c r="H32" s="8">
        <f t="shared" si="3"/>
        <v>4.2974230797828517</v>
      </c>
    </row>
    <row r="33" spans="1:8" x14ac:dyDescent="0.3">
      <c r="A33">
        <v>600</v>
      </c>
      <c r="B33" t="s">
        <v>65</v>
      </c>
      <c r="C33" s="4">
        <v>3667</v>
      </c>
      <c r="D33" s="28">
        <f t="shared" si="0"/>
        <v>0.38069274244116752</v>
      </c>
      <c r="E33" s="4">
        <v>6100</v>
      </c>
      <c r="F33" s="4">
        <f t="shared" si="1"/>
        <v>0.61056171677943716</v>
      </c>
      <c r="G33" s="11">
        <f t="shared" si="2"/>
        <v>0.22986897433826964</v>
      </c>
      <c r="H33" s="8">
        <f t="shared" si="3"/>
        <v>0.60381759017587189</v>
      </c>
    </row>
    <row r="34" spans="1:8" x14ac:dyDescent="0.3">
      <c r="A34">
        <v>900</v>
      </c>
      <c r="B34" t="s">
        <v>69</v>
      </c>
      <c r="C34" s="4">
        <v>1350</v>
      </c>
      <c r="D34" s="28">
        <f t="shared" si="0"/>
        <v>0.14015140504378953</v>
      </c>
      <c r="E34" s="4">
        <v>800</v>
      </c>
      <c r="F34" s="4">
        <f t="shared" si="1"/>
        <v>8.0073667774352417E-2</v>
      </c>
      <c r="G34" s="11">
        <f t="shared" si="2"/>
        <v>-6.0077737269437118E-2</v>
      </c>
      <c r="H34" s="8">
        <f t="shared" si="3"/>
        <v>-0.42866311080267916</v>
      </c>
    </row>
    <row r="35" spans="1:8" x14ac:dyDescent="0.3">
      <c r="B35" t="s">
        <v>77</v>
      </c>
      <c r="C35" s="4"/>
      <c r="D35" s="28"/>
      <c r="E35" s="4"/>
      <c r="F35" s="4"/>
      <c r="G35" s="11"/>
      <c r="H35" s="8"/>
    </row>
    <row r="36" spans="1:8" x14ac:dyDescent="0.3">
      <c r="A36">
        <v>500</v>
      </c>
      <c r="B36" t="s">
        <v>64</v>
      </c>
      <c r="C36" s="4">
        <v>80000</v>
      </c>
      <c r="D36" s="28">
        <f t="shared" si="0"/>
        <v>8.3052684470393796</v>
      </c>
      <c r="E36" s="4">
        <v>80000</v>
      </c>
      <c r="F36" s="4">
        <f t="shared" si="1"/>
        <v>8.0073667774352408</v>
      </c>
      <c r="G36" s="11">
        <f t="shared" si="2"/>
        <v>-0.29790166960413877</v>
      </c>
      <c r="H36" s="8">
        <f t="shared" si="3"/>
        <v>-3.586899947952113E-2</v>
      </c>
    </row>
    <row r="37" spans="1:8" x14ac:dyDescent="0.3">
      <c r="A37" s="1">
        <v>910</v>
      </c>
      <c r="B37" s="1" t="s">
        <v>78</v>
      </c>
      <c r="C37" s="5">
        <f>SUM(C30:C36)</f>
        <v>250512</v>
      </c>
      <c r="D37" s="5">
        <f t="shared" si="0"/>
        <v>26.007117615059112</v>
      </c>
      <c r="E37" s="5">
        <f>SUM(E30:E36)</f>
        <v>256518</v>
      </c>
      <c r="F37" s="5">
        <f t="shared" si="1"/>
        <v>25.675421387676664</v>
      </c>
      <c r="G37" s="15">
        <f t="shared" si="2"/>
        <v>-0.33169622738244797</v>
      </c>
      <c r="H37" s="14">
        <f t="shared" si="3"/>
        <v>-1.2754055727820573E-2</v>
      </c>
    </row>
    <row r="38" spans="1:8" x14ac:dyDescent="0.3">
      <c r="C38" s="4"/>
      <c r="D38" s="28"/>
      <c r="E38" s="4"/>
      <c r="F38" s="4"/>
      <c r="G38" s="11"/>
      <c r="H38" s="8"/>
    </row>
    <row r="39" spans="1:8" x14ac:dyDescent="0.3">
      <c r="A39" s="1">
        <v>920</v>
      </c>
      <c r="B39" s="1" t="s">
        <v>79</v>
      </c>
      <c r="C39" s="4"/>
      <c r="D39" s="28"/>
      <c r="E39" s="4"/>
      <c r="F39" s="4"/>
      <c r="G39" s="11"/>
      <c r="H39" s="8"/>
    </row>
    <row r="40" spans="1:8" x14ac:dyDescent="0.3">
      <c r="A40">
        <v>100</v>
      </c>
      <c r="B40" t="s">
        <v>60</v>
      </c>
      <c r="C40" s="4">
        <v>1047884</v>
      </c>
      <c r="D40" s="28">
        <f t="shared" si="0"/>
        <v>108.78697401696766</v>
      </c>
      <c r="E40" s="4">
        <v>287716</v>
      </c>
      <c r="F40" s="4">
        <f t="shared" si="1"/>
        <v>28.798094246706974</v>
      </c>
      <c r="G40" s="11">
        <f t="shared" si="2"/>
        <v>-79.988879770260695</v>
      </c>
      <c r="H40" s="8">
        <f t="shared" si="3"/>
        <v>-0.7352799403886785</v>
      </c>
    </row>
    <row r="41" spans="1:8" x14ac:dyDescent="0.3">
      <c r="A41">
        <v>200</v>
      </c>
      <c r="B41" s="2" t="s">
        <v>63</v>
      </c>
      <c r="C41" s="4">
        <v>59064</v>
      </c>
      <c r="D41" s="28">
        <f t="shared" si="0"/>
        <v>6.1317796944491736</v>
      </c>
      <c r="E41" s="4">
        <v>50233</v>
      </c>
      <c r="F41" s="4">
        <f t="shared" si="1"/>
        <v>5.0279256916363062</v>
      </c>
      <c r="G41" s="11">
        <f t="shared" si="2"/>
        <v>-1.1038540028128674</v>
      </c>
      <c r="H41" s="8">
        <f t="shared" si="3"/>
        <v>-0.18002179755612177</v>
      </c>
    </row>
    <row r="42" spans="1:8" x14ac:dyDescent="0.3">
      <c r="A42">
        <v>500</v>
      </c>
      <c r="B42" t="s">
        <v>64</v>
      </c>
      <c r="C42" s="4">
        <v>14858</v>
      </c>
      <c r="D42" s="28">
        <f t="shared" si="0"/>
        <v>1.5424959823263886</v>
      </c>
      <c r="E42" s="4">
        <v>49300</v>
      </c>
      <c r="F42" s="4">
        <f t="shared" si="1"/>
        <v>4.934539776594467</v>
      </c>
      <c r="G42" s="11">
        <f t="shared" si="2"/>
        <v>3.3920437942680781</v>
      </c>
      <c r="H42" s="8">
        <f t="shared" si="3"/>
        <v>2.1990616722075385</v>
      </c>
    </row>
    <row r="43" spans="1:8" x14ac:dyDescent="0.3">
      <c r="A43">
        <v>600</v>
      </c>
      <c r="B43" t="s">
        <v>65</v>
      </c>
      <c r="C43" s="4">
        <v>46002</v>
      </c>
      <c r="D43" s="28">
        <f t="shared" si="0"/>
        <v>4.775736988758819</v>
      </c>
      <c r="E43" s="4">
        <v>11900</v>
      </c>
      <c r="F43" s="4">
        <f t="shared" si="1"/>
        <v>1.1910958081434921</v>
      </c>
      <c r="G43" s="11">
        <f t="shared" si="2"/>
        <v>-3.5846411806153267</v>
      </c>
      <c r="H43" s="8">
        <f t="shared" si="3"/>
        <v>-0.75059434576336459</v>
      </c>
    </row>
    <row r="44" spans="1:8" x14ac:dyDescent="0.3">
      <c r="A44">
        <v>700</v>
      </c>
      <c r="B44" t="s">
        <v>95</v>
      </c>
      <c r="C44" s="4">
        <v>1823</v>
      </c>
      <c r="D44" s="28">
        <f t="shared" si="0"/>
        <v>0.18925630473690985</v>
      </c>
      <c r="E44" s="4"/>
      <c r="F44" s="4"/>
      <c r="G44" s="11"/>
      <c r="H44" s="8"/>
    </row>
    <row r="45" spans="1:8" x14ac:dyDescent="0.3">
      <c r="A45">
        <v>900</v>
      </c>
      <c r="B45" t="s">
        <v>69</v>
      </c>
      <c r="C45" s="4">
        <v>17228</v>
      </c>
      <c r="D45" s="28">
        <f t="shared" si="0"/>
        <v>1.7885395600699303</v>
      </c>
      <c r="E45" s="4">
        <v>300</v>
      </c>
      <c r="F45" s="4">
        <f t="shared" si="1"/>
        <v>3.0027625415382155E-2</v>
      </c>
      <c r="G45" s="11">
        <f t="shared" si="2"/>
        <v>-1.7585119346545481</v>
      </c>
      <c r="H45" s="8">
        <f t="shared" si="3"/>
        <v>-0.98321109239864501</v>
      </c>
    </row>
    <row r="46" spans="1:8" x14ac:dyDescent="0.3">
      <c r="B46" t="s">
        <v>77</v>
      </c>
      <c r="C46" s="4"/>
      <c r="D46" s="28"/>
      <c r="E46" s="4"/>
      <c r="F46" s="4"/>
      <c r="G46" s="11"/>
      <c r="H46" s="8"/>
    </row>
    <row r="47" spans="1:8" x14ac:dyDescent="0.3">
      <c r="A47">
        <v>500</v>
      </c>
      <c r="B47" t="s">
        <v>64</v>
      </c>
      <c r="C47" s="4">
        <v>162876</v>
      </c>
      <c r="D47" s="28">
        <f t="shared" si="0"/>
        <v>16.909111294749824</v>
      </c>
      <c r="E47" s="4">
        <v>134800</v>
      </c>
      <c r="F47" s="4">
        <f t="shared" si="1"/>
        <v>13.492413019978381</v>
      </c>
      <c r="G47" s="11">
        <f t="shared" si="2"/>
        <v>-3.4166982747714432</v>
      </c>
      <c r="H47" s="8">
        <f t="shared" si="3"/>
        <v>-0.20206255758883715</v>
      </c>
    </row>
    <row r="48" spans="1:8" x14ac:dyDescent="0.3">
      <c r="B48" t="s">
        <v>319</v>
      </c>
      <c r="C48" s="4"/>
      <c r="D48" s="28"/>
      <c r="E48" s="4"/>
      <c r="F48" s="4"/>
      <c r="G48" s="11"/>
      <c r="H48" s="8"/>
    </row>
    <row r="49" spans="1:8" x14ac:dyDescent="0.3">
      <c r="A49">
        <v>500</v>
      </c>
      <c r="B49" t="s">
        <v>64</v>
      </c>
      <c r="C49" s="4">
        <v>248494</v>
      </c>
      <c r="D49" s="28">
        <f t="shared" si="0"/>
        <v>25.797617218482543</v>
      </c>
      <c r="E49" s="4">
        <v>180865</v>
      </c>
      <c r="F49" s="4">
        <f t="shared" si="1"/>
        <v>18.103154902510312</v>
      </c>
      <c r="G49" s="11">
        <f>F49-D49</f>
        <v>-7.6944623159722312</v>
      </c>
      <c r="H49" s="8">
        <f>G49/D49</f>
        <v>-0.2982625197826248</v>
      </c>
    </row>
    <row r="50" spans="1:8" x14ac:dyDescent="0.3">
      <c r="A50" s="1">
        <v>920</v>
      </c>
      <c r="B50" s="1" t="s">
        <v>80</v>
      </c>
      <c r="C50" s="5">
        <f>SUM(C40:C49)</f>
        <v>1598229</v>
      </c>
      <c r="D50" s="5">
        <f t="shared" si="0"/>
        <v>165.92151106054123</v>
      </c>
      <c r="E50" s="5">
        <f>SUM(E40:E49)</f>
        <v>715114</v>
      </c>
      <c r="F50" s="5">
        <f t="shared" si="1"/>
        <v>71.577251070985312</v>
      </c>
      <c r="G50" s="15">
        <f t="shared" si="2"/>
        <v>-94.344259989555923</v>
      </c>
      <c r="H50" s="14">
        <f t="shared" si="3"/>
        <v>-0.56860776753131004</v>
      </c>
    </row>
    <row r="51" spans="1:8" x14ac:dyDescent="0.3">
      <c r="C51" s="4"/>
      <c r="D51" s="28"/>
      <c r="E51" s="4"/>
      <c r="F51" s="4"/>
      <c r="G51" s="11"/>
      <c r="H51" s="8"/>
    </row>
    <row r="52" spans="1:8" x14ac:dyDescent="0.3">
      <c r="A52" s="1">
        <v>2100</v>
      </c>
      <c r="B52" s="1" t="s">
        <v>81</v>
      </c>
      <c r="C52" s="4"/>
      <c r="D52" s="28"/>
      <c r="E52" s="4"/>
      <c r="F52" s="4"/>
      <c r="G52" s="11"/>
      <c r="H52" s="8"/>
    </row>
    <row r="53" spans="1:8" x14ac:dyDescent="0.3">
      <c r="A53">
        <v>100</v>
      </c>
      <c r="B53" t="s">
        <v>60</v>
      </c>
      <c r="C53" s="4">
        <v>3840979</v>
      </c>
      <c r="D53" s="28">
        <f t="shared" si="0"/>
        <v>398.75452118051084</v>
      </c>
      <c r="E53" s="4">
        <v>3923799</v>
      </c>
      <c r="F53" s="4">
        <f t="shared" si="1"/>
        <v>392.74122192417025</v>
      </c>
      <c r="G53" s="11">
        <f t="shared" si="2"/>
        <v>-6.0132992563405878</v>
      </c>
      <c r="H53" s="8">
        <f t="shared" si="3"/>
        <v>-1.5080203325440033E-2</v>
      </c>
    </row>
    <row r="54" spans="1:8" x14ac:dyDescent="0.3">
      <c r="A54">
        <v>200</v>
      </c>
      <c r="B54" s="2" t="s">
        <v>63</v>
      </c>
      <c r="C54" s="4">
        <v>1761208</v>
      </c>
      <c r="D54" s="28">
        <f t="shared" si="0"/>
        <v>182.84131538841663</v>
      </c>
      <c r="E54" s="4">
        <v>1796562</v>
      </c>
      <c r="F54" s="4">
        <f t="shared" si="1"/>
        <v>179.82163590503265</v>
      </c>
      <c r="G54" s="11">
        <f t="shared" si="2"/>
        <v>-3.0196794833839817</v>
      </c>
      <c r="H54" s="8">
        <f t="shared" si="3"/>
        <v>-1.6515301680963976E-2</v>
      </c>
    </row>
    <row r="55" spans="1:8" x14ac:dyDescent="0.3">
      <c r="A55">
        <v>500</v>
      </c>
      <c r="B55" t="s">
        <v>64</v>
      </c>
      <c r="C55" s="4">
        <v>28733</v>
      </c>
      <c r="D55" s="28">
        <f t="shared" si="0"/>
        <v>2.9829409786097809</v>
      </c>
      <c r="E55" s="4">
        <v>20787</v>
      </c>
      <c r="F55" s="4">
        <f t="shared" si="1"/>
        <v>2.0806141650318293</v>
      </c>
      <c r="G55" s="11">
        <f t="shared" si="2"/>
        <v>-0.90232681357795164</v>
      </c>
      <c r="H55" s="8">
        <f t="shared" si="3"/>
        <v>-0.30249569805383375</v>
      </c>
    </row>
    <row r="56" spans="1:8" x14ac:dyDescent="0.3">
      <c r="A56">
        <v>600</v>
      </c>
      <c r="B56" t="s">
        <v>65</v>
      </c>
      <c r="C56" s="4">
        <v>90955</v>
      </c>
      <c r="D56" s="28">
        <f t="shared" si="0"/>
        <v>9.4425711450058341</v>
      </c>
      <c r="E56" s="4">
        <v>69707</v>
      </c>
      <c r="F56" s="4">
        <f t="shared" si="1"/>
        <v>6.9771189494334793</v>
      </c>
      <c r="G56" s="11">
        <f t="shared" si="2"/>
        <v>-2.4654521955723547</v>
      </c>
      <c r="H56" s="8">
        <f t="shared" si="3"/>
        <v>-0.26109966848132565</v>
      </c>
    </row>
    <row r="57" spans="1:8" x14ac:dyDescent="0.3">
      <c r="A57">
        <v>900</v>
      </c>
      <c r="B57" t="s">
        <v>69</v>
      </c>
      <c r="C57" s="4">
        <v>518</v>
      </c>
      <c r="D57" s="28">
        <f t="shared" si="0"/>
        <v>5.3776613194579978E-2</v>
      </c>
      <c r="E57" s="4">
        <v>1078</v>
      </c>
      <c r="F57" s="4">
        <f t="shared" si="1"/>
        <v>0.10789926732593988</v>
      </c>
      <c r="G57" s="11">
        <f t="shared" si="2"/>
        <v>5.4122654131359901E-2</v>
      </c>
      <c r="H57" s="8">
        <f t="shared" si="3"/>
        <v>1.0064347848669428</v>
      </c>
    </row>
    <row r="58" spans="1:8" x14ac:dyDescent="0.3">
      <c r="A58" s="1">
        <v>2100</v>
      </c>
      <c r="B58" s="1" t="s">
        <v>82</v>
      </c>
      <c r="C58" s="5">
        <f>SUM(C53:C57)</f>
        <v>5722393</v>
      </c>
      <c r="D58" s="5">
        <f t="shared" si="0"/>
        <v>594.07512530573763</v>
      </c>
      <c r="E58" s="5">
        <f>SUM(E53:E57)</f>
        <v>5811933</v>
      </c>
      <c r="F58" s="5">
        <f t="shared" si="1"/>
        <v>581.72849021099421</v>
      </c>
      <c r="G58" s="15">
        <f t="shared" si="2"/>
        <v>-12.346635094743419</v>
      </c>
      <c r="H58" s="14">
        <f t="shared" si="3"/>
        <v>-2.0782952473206631E-2</v>
      </c>
    </row>
    <row r="59" spans="1:8" x14ac:dyDescent="0.3">
      <c r="C59" s="4"/>
      <c r="D59" s="28"/>
      <c r="E59" s="4"/>
      <c r="F59" s="4"/>
      <c r="G59" s="11"/>
      <c r="H59" s="8"/>
    </row>
    <row r="60" spans="1:8" x14ac:dyDescent="0.3">
      <c r="A60" s="1">
        <v>2200</v>
      </c>
      <c r="B60" s="1" t="s">
        <v>83</v>
      </c>
      <c r="C60" s="4" t="s">
        <v>22</v>
      </c>
      <c r="D60" s="28"/>
      <c r="E60" s="4"/>
      <c r="F60" s="4"/>
      <c r="G60" s="11"/>
      <c r="H60" s="8"/>
    </row>
    <row r="61" spans="1:8" x14ac:dyDescent="0.3">
      <c r="A61">
        <v>100</v>
      </c>
      <c r="B61" t="s">
        <v>60</v>
      </c>
      <c r="C61" s="4">
        <v>1440004</v>
      </c>
      <c r="D61" s="28">
        <f t="shared" si="0"/>
        <v>149.49524731013116</v>
      </c>
      <c r="E61" s="4">
        <v>1468807</v>
      </c>
      <c r="F61" s="4">
        <f t="shared" si="1"/>
        <v>147.01595467830404</v>
      </c>
      <c r="G61" s="11">
        <f t="shared" si="2"/>
        <v>-2.4792926318271213</v>
      </c>
      <c r="H61" s="8">
        <f t="shared" si="3"/>
        <v>-1.6584424431124387E-2</v>
      </c>
    </row>
    <row r="62" spans="1:8" x14ac:dyDescent="0.3">
      <c r="A62">
        <v>200</v>
      </c>
      <c r="B62" s="2" t="s">
        <v>63</v>
      </c>
      <c r="C62" s="4">
        <v>593026</v>
      </c>
      <c r="D62" s="28">
        <f t="shared" si="0"/>
        <v>61.565501575924685</v>
      </c>
      <c r="E62" s="4">
        <v>605857</v>
      </c>
      <c r="F62" s="4">
        <f t="shared" si="1"/>
        <v>60.641490170957283</v>
      </c>
      <c r="G62" s="11">
        <f t="shared" si="2"/>
        <v>-0.92401140496740197</v>
      </c>
      <c r="H62" s="8">
        <f t="shared" si="3"/>
        <v>-1.5008590546897104E-2</v>
      </c>
    </row>
    <row r="63" spans="1:8" x14ac:dyDescent="0.3">
      <c r="A63">
        <v>500</v>
      </c>
      <c r="B63" t="s">
        <v>64</v>
      </c>
      <c r="C63" s="4">
        <v>74511</v>
      </c>
      <c r="D63" s="28">
        <f t="shared" si="0"/>
        <v>7.7354232157168896</v>
      </c>
      <c r="E63" s="4">
        <v>69500</v>
      </c>
      <c r="F63" s="4">
        <f t="shared" si="1"/>
        <v>6.9563998878968656</v>
      </c>
      <c r="G63" s="11">
        <f t="shared" si="2"/>
        <v>-0.77902332782002404</v>
      </c>
      <c r="H63" s="8">
        <f t="shared" si="3"/>
        <v>-0.10070855932448515</v>
      </c>
    </row>
    <row r="64" spans="1:8" x14ac:dyDescent="0.3">
      <c r="A64">
        <v>600</v>
      </c>
      <c r="B64" t="s">
        <v>65</v>
      </c>
      <c r="C64" s="4">
        <v>53539</v>
      </c>
      <c r="D64" s="28">
        <f t="shared" si="0"/>
        <v>5.558197092325516</v>
      </c>
      <c r="E64" s="4">
        <v>53500</v>
      </c>
      <c r="F64" s="4">
        <f t="shared" ref="F64:F126" si="4">E64/$J$2</f>
        <v>5.3549265324098174</v>
      </c>
      <c r="G64" s="11">
        <f t="shared" si="2"/>
        <v>-0.20327055991569853</v>
      </c>
      <c r="H64" s="8">
        <f t="shared" si="3"/>
        <v>-3.6571311981067472E-2</v>
      </c>
    </row>
    <row r="65" spans="1:8" x14ac:dyDescent="0.3">
      <c r="A65">
        <v>900</v>
      </c>
      <c r="B65" t="s">
        <v>69</v>
      </c>
      <c r="C65" s="4">
        <v>0</v>
      </c>
      <c r="D65" s="28">
        <f t="shared" si="0"/>
        <v>0</v>
      </c>
      <c r="E65" s="4">
        <v>1200</v>
      </c>
      <c r="F65" s="4">
        <f t="shared" si="4"/>
        <v>0.12011050166152862</v>
      </c>
      <c r="G65" s="11">
        <f t="shared" si="2"/>
        <v>0.12011050166152862</v>
      </c>
      <c r="H65" s="8" t="e">
        <f t="shared" si="3"/>
        <v>#DIV/0!</v>
      </c>
    </row>
    <row r="66" spans="1:8" x14ac:dyDescent="0.3">
      <c r="A66" s="1">
        <v>2200</v>
      </c>
      <c r="B66" s="1" t="s">
        <v>84</v>
      </c>
      <c r="C66" s="5">
        <f>SUM(C61:C65)</f>
        <v>2161080</v>
      </c>
      <c r="D66" s="5">
        <f t="shared" ref="D66:D128" si="5">C66/$J$1</f>
        <v>224.35436919409827</v>
      </c>
      <c r="E66" s="5">
        <f>SUM(E61:E65)</f>
        <v>2198864</v>
      </c>
      <c r="F66" s="5">
        <f t="shared" si="4"/>
        <v>220.08888177122955</v>
      </c>
      <c r="G66" s="15">
        <f t="shared" ref="G66:G128" si="6">F66-D66</f>
        <v>-4.2654874228687163</v>
      </c>
      <c r="H66" s="14">
        <f t="shared" ref="H66:H128" si="7">G66/D66</f>
        <v>-1.9012277042746006E-2</v>
      </c>
    </row>
    <row r="67" spans="1:8" x14ac:dyDescent="0.3">
      <c r="C67" s="4"/>
      <c r="D67" s="28"/>
      <c r="E67" s="4"/>
      <c r="F67" s="4"/>
      <c r="G67" s="11"/>
      <c r="H67" s="8"/>
    </row>
    <row r="68" spans="1:8" x14ac:dyDescent="0.3">
      <c r="A68" s="1">
        <v>2300</v>
      </c>
      <c r="B68" s="1" t="s">
        <v>85</v>
      </c>
      <c r="C68" s="4"/>
      <c r="D68" s="28"/>
      <c r="E68" s="4"/>
      <c r="F68" s="4"/>
      <c r="G68" s="11"/>
      <c r="H68" s="8"/>
    </row>
    <row r="69" spans="1:8" x14ac:dyDescent="0.3">
      <c r="A69">
        <v>100</v>
      </c>
      <c r="B69" t="s">
        <v>60</v>
      </c>
      <c r="C69" s="4">
        <v>330522</v>
      </c>
      <c r="D69" s="28">
        <f t="shared" si="5"/>
        <v>34.313424220654369</v>
      </c>
      <c r="E69" s="4">
        <v>336460</v>
      </c>
      <c r="F69" s="4">
        <f t="shared" si="4"/>
        <v>33.676982824198262</v>
      </c>
      <c r="G69" s="11">
        <f t="shared" si="6"/>
        <v>-0.63644139645610665</v>
      </c>
      <c r="H69" s="8">
        <f t="shared" si="7"/>
        <v>-1.8547883544452897E-2</v>
      </c>
    </row>
    <row r="70" spans="1:8" x14ac:dyDescent="0.3">
      <c r="A70">
        <v>200</v>
      </c>
      <c r="B70" s="2" t="s">
        <v>63</v>
      </c>
      <c r="C70" s="4">
        <v>207020</v>
      </c>
      <c r="D70" s="28">
        <f t="shared" si="5"/>
        <v>21.491958423826151</v>
      </c>
      <c r="E70" s="4">
        <v>212586</v>
      </c>
      <c r="F70" s="4">
        <f t="shared" si="4"/>
        <v>21.278175921848103</v>
      </c>
      <c r="G70" s="11">
        <f t="shared" si="6"/>
        <v>-0.2137825019780486</v>
      </c>
      <c r="H70" s="8">
        <f t="shared" si="7"/>
        <v>-9.9470926642519306E-3</v>
      </c>
    </row>
    <row r="71" spans="1:8" x14ac:dyDescent="0.3">
      <c r="A71">
        <v>500</v>
      </c>
      <c r="B71" t="s">
        <v>64</v>
      </c>
      <c r="C71" s="4">
        <v>287633</v>
      </c>
      <c r="D71" s="28">
        <f t="shared" si="5"/>
        <v>29.860865990340972</v>
      </c>
      <c r="E71" s="4">
        <v>288319</v>
      </c>
      <c r="F71" s="4">
        <f t="shared" si="4"/>
        <v>28.858449773791889</v>
      </c>
      <c r="G71" s="11">
        <f t="shared" si="6"/>
        <v>-1.0024162165490829</v>
      </c>
      <c r="H71" s="8">
        <f t="shared" si="7"/>
        <v>-3.3569562814197422E-2</v>
      </c>
    </row>
    <row r="72" spans="1:8" x14ac:dyDescent="0.3">
      <c r="A72">
        <v>600</v>
      </c>
      <c r="B72" t="s">
        <v>65</v>
      </c>
      <c r="C72" s="4">
        <v>29047</v>
      </c>
      <c r="D72" s="28">
        <f t="shared" si="5"/>
        <v>3.0155391572644104</v>
      </c>
      <c r="E72" s="4">
        <v>23700</v>
      </c>
      <c r="F72" s="4">
        <f t="shared" si="4"/>
        <v>2.3721824078151901</v>
      </c>
      <c r="G72" s="11">
        <f t="shared" si="6"/>
        <v>-0.64335674944922028</v>
      </c>
      <c r="H72" s="8">
        <f t="shared" si="7"/>
        <v>-0.21334717140030462</v>
      </c>
    </row>
    <row r="73" spans="1:8" x14ac:dyDescent="0.3">
      <c r="A73">
        <v>900</v>
      </c>
      <c r="B73" t="s">
        <v>69</v>
      </c>
      <c r="C73" s="4">
        <v>38184</v>
      </c>
      <c r="D73" s="28">
        <f t="shared" si="5"/>
        <v>3.9641046297718954</v>
      </c>
      <c r="E73" s="4">
        <v>27000</v>
      </c>
      <c r="F73" s="4">
        <f t="shared" si="4"/>
        <v>2.702486287384394</v>
      </c>
      <c r="G73" s="11">
        <f t="shared" si="6"/>
        <v>-1.2616183423875014</v>
      </c>
      <c r="H73" s="8">
        <f t="shared" si="7"/>
        <v>-0.3182606061687373</v>
      </c>
    </row>
    <row r="74" spans="1:8" x14ac:dyDescent="0.3">
      <c r="A74" s="1">
        <v>2300</v>
      </c>
      <c r="B74" s="1" t="s">
        <v>86</v>
      </c>
      <c r="C74" s="5">
        <f>SUM(C69:C73)</f>
        <v>892406</v>
      </c>
      <c r="D74" s="5">
        <f t="shared" si="5"/>
        <v>92.645892421857795</v>
      </c>
      <c r="E74" s="5">
        <f>SUM(E69:E73)</f>
        <v>888065</v>
      </c>
      <c r="F74" s="5">
        <f t="shared" si="4"/>
        <v>88.888277215037846</v>
      </c>
      <c r="G74" s="15">
        <f t="shared" si="6"/>
        <v>-3.7576152068199491</v>
      </c>
      <c r="H74" s="14">
        <f t="shared" si="7"/>
        <v>-4.0558896984983016E-2</v>
      </c>
    </row>
    <row r="75" spans="1:8" x14ac:dyDescent="0.3">
      <c r="C75" s="4"/>
      <c r="D75" s="28"/>
      <c r="E75" s="4"/>
      <c r="F75" s="4"/>
      <c r="G75" s="11"/>
      <c r="H75" s="8"/>
    </row>
    <row r="76" spans="1:8" x14ac:dyDescent="0.3">
      <c r="A76" s="1">
        <v>2400</v>
      </c>
      <c r="B76" s="1" t="s">
        <v>87</v>
      </c>
      <c r="C76" s="4"/>
      <c r="D76" s="28"/>
      <c r="E76" s="4"/>
      <c r="F76" s="4"/>
      <c r="G76" s="11"/>
      <c r="H76" s="8"/>
    </row>
    <row r="77" spans="1:8" x14ac:dyDescent="0.3">
      <c r="A77">
        <v>100</v>
      </c>
      <c r="B77" t="s">
        <v>60</v>
      </c>
      <c r="C77" s="4">
        <v>4868978</v>
      </c>
      <c r="D77" s="28">
        <f t="shared" si="5"/>
        <v>505.47711690911126</v>
      </c>
      <c r="E77" s="4">
        <v>5114791</v>
      </c>
      <c r="F77" s="4">
        <f t="shared" si="4"/>
        <v>511.95009408655966</v>
      </c>
      <c r="G77" s="11">
        <f t="shared" si="6"/>
        <v>6.4729771774483993</v>
      </c>
      <c r="H77" s="8">
        <f t="shared" si="7"/>
        <v>1.2805677964275267E-2</v>
      </c>
    </row>
    <row r="78" spans="1:8" x14ac:dyDescent="0.3">
      <c r="A78">
        <v>200</v>
      </c>
      <c r="B78" s="2" t="s">
        <v>63</v>
      </c>
      <c r="C78" s="4">
        <v>2013066</v>
      </c>
      <c r="D78" s="28">
        <f t="shared" si="5"/>
        <v>208.98816914509717</v>
      </c>
      <c r="E78" s="4">
        <v>2131763</v>
      </c>
      <c r="F78" s="4">
        <f t="shared" si="4"/>
        <v>213.37260279457101</v>
      </c>
      <c r="G78" s="11">
        <f t="shared" si="6"/>
        <v>4.3844336494738343</v>
      </c>
      <c r="H78" s="8">
        <f t="shared" si="7"/>
        <v>2.097933900951968E-2</v>
      </c>
    </row>
    <row r="79" spans="1:8" x14ac:dyDescent="0.3">
      <c r="A79">
        <v>500</v>
      </c>
      <c r="B79" t="s">
        <v>64</v>
      </c>
      <c r="C79" s="4">
        <v>628393</v>
      </c>
      <c r="D79" s="28">
        <f t="shared" si="5"/>
        <v>65.237156940505201</v>
      </c>
      <c r="E79" s="4">
        <v>661131</v>
      </c>
      <c r="F79" s="4">
        <f t="shared" si="4"/>
        <v>66.173980061656735</v>
      </c>
      <c r="G79" s="11">
        <f t="shared" si="6"/>
        <v>0.93682312115153366</v>
      </c>
      <c r="H79" s="8">
        <f t="shared" si="7"/>
        <v>1.4360268979929567E-2</v>
      </c>
    </row>
    <row r="80" spans="1:8" x14ac:dyDescent="0.3">
      <c r="A80">
        <v>600</v>
      </c>
      <c r="B80" t="s">
        <v>65</v>
      </c>
      <c r="C80" s="4">
        <v>142294</v>
      </c>
      <c r="D80" s="28">
        <f t="shared" si="5"/>
        <v>14.772373355037768</v>
      </c>
      <c r="E80" s="4">
        <v>151329</v>
      </c>
      <c r="F80" s="4">
        <f t="shared" si="4"/>
        <v>15.14683508828122</v>
      </c>
      <c r="G80" s="11">
        <f t="shared" si="6"/>
        <v>0.37446173324345189</v>
      </c>
      <c r="H80" s="8">
        <f t="shared" si="7"/>
        <v>2.5348786159385187E-2</v>
      </c>
    </row>
    <row r="81" spans="1:8" x14ac:dyDescent="0.3">
      <c r="A81">
        <v>700</v>
      </c>
      <c r="B81" t="s">
        <v>95</v>
      </c>
      <c r="C81" s="4">
        <v>554</v>
      </c>
      <c r="D81" s="28">
        <f t="shared" si="5"/>
        <v>5.7513983995747697E-2</v>
      </c>
      <c r="E81" s="4">
        <v>11000</v>
      </c>
      <c r="F81" s="4">
        <f t="shared" si="4"/>
        <v>1.1010129318973456</v>
      </c>
      <c r="G81" s="11">
        <f t="shared" si="6"/>
        <v>1.0434989479015979</v>
      </c>
      <c r="H81" s="8">
        <f t="shared" si="7"/>
        <v>18.143395317193626</v>
      </c>
    </row>
    <row r="82" spans="1:8" x14ac:dyDescent="0.3">
      <c r="A82">
        <v>900</v>
      </c>
      <c r="B82" t="s">
        <v>69</v>
      </c>
      <c r="C82" s="4">
        <v>1718</v>
      </c>
      <c r="D82" s="28">
        <f t="shared" si="5"/>
        <v>0.17835563990017067</v>
      </c>
      <c r="E82" s="4">
        <v>4200</v>
      </c>
      <c r="F82" s="4">
        <f t="shared" si="4"/>
        <v>0.42038675581535018</v>
      </c>
      <c r="G82" s="11">
        <f t="shared" si="6"/>
        <v>0.24203111591517951</v>
      </c>
      <c r="H82" s="8">
        <f t="shared" si="7"/>
        <v>1.3570140874190988</v>
      </c>
    </row>
    <row r="83" spans="1:8" x14ac:dyDescent="0.3">
      <c r="A83" s="1">
        <v>2400</v>
      </c>
      <c r="B83" s="1" t="s">
        <v>88</v>
      </c>
      <c r="C83" s="5">
        <f>SUM(C77:C82)</f>
        <v>7655003</v>
      </c>
      <c r="D83" s="5">
        <f t="shared" si="5"/>
        <v>794.71068597364729</v>
      </c>
      <c r="E83" s="5">
        <f>SUM(E77:E82)</f>
        <v>8074214</v>
      </c>
      <c r="F83" s="5">
        <f t="shared" si="4"/>
        <v>808.16491171878135</v>
      </c>
      <c r="G83" s="15">
        <f t="shared" si="6"/>
        <v>13.454225745134067</v>
      </c>
      <c r="H83" s="14">
        <f t="shared" si="7"/>
        <v>1.6929715407878902E-2</v>
      </c>
    </row>
    <row r="84" spans="1:8" x14ac:dyDescent="0.3">
      <c r="C84" s="4"/>
      <c r="D84" s="28"/>
      <c r="E84" s="4"/>
      <c r="F84" s="4"/>
      <c r="G84" s="11"/>
      <c r="H84" s="8"/>
    </row>
    <row r="85" spans="1:8" x14ac:dyDescent="0.3">
      <c r="A85" s="1">
        <v>2500</v>
      </c>
      <c r="B85" s="1" t="s">
        <v>89</v>
      </c>
      <c r="C85" s="4"/>
      <c r="D85" s="28"/>
      <c r="E85" s="4"/>
      <c r="F85" s="4"/>
      <c r="G85" s="11"/>
      <c r="H85" s="8"/>
    </row>
    <row r="86" spans="1:8" x14ac:dyDescent="0.3">
      <c r="A86">
        <v>100</v>
      </c>
      <c r="B86" t="s">
        <v>60</v>
      </c>
      <c r="C86" s="4">
        <v>1640271</v>
      </c>
      <c r="D86" s="28">
        <f t="shared" si="5"/>
        <v>170.2861372611716</v>
      </c>
      <c r="E86" s="4">
        <v>1673077</v>
      </c>
      <c r="F86" s="4">
        <f t="shared" si="4"/>
        <v>167.46176482363776</v>
      </c>
      <c r="G86" s="11">
        <f t="shared" si="6"/>
        <v>-2.8243724375338388</v>
      </c>
      <c r="H86" s="8">
        <f t="shared" si="7"/>
        <v>-1.6586038552287064E-2</v>
      </c>
    </row>
    <row r="87" spans="1:8" x14ac:dyDescent="0.3">
      <c r="A87">
        <v>200</v>
      </c>
      <c r="B87" s="2" t="s">
        <v>63</v>
      </c>
      <c r="C87" s="4">
        <v>666984</v>
      </c>
      <c r="D87" s="28">
        <f t="shared" si="5"/>
        <v>69.243514623501412</v>
      </c>
      <c r="E87" s="4">
        <v>680115</v>
      </c>
      <c r="F87" s="4">
        <f t="shared" si="4"/>
        <v>68.074128197942116</v>
      </c>
      <c r="G87" s="11">
        <f t="shared" si="6"/>
        <v>-1.1693864255592956</v>
      </c>
      <c r="H87" s="8">
        <f t="shared" si="7"/>
        <v>-1.68880281701126E-2</v>
      </c>
    </row>
    <row r="88" spans="1:8" x14ac:dyDescent="0.3">
      <c r="A88">
        <v>500</v>
      </c>
      <c r="B88" t="s">
        <v>64</v>
      </c>
      <c r="C88" s="4">
        <v>924555</v>
      </c>
      <c r="D88" s="28">
        <f t="shared" si="5"/>
        <v>95.983468363156163</v>
      </c>
      <c r="E88" s="4">
        <v>435110</v>
      </c>
      <c r="F88" s="4">
        <f t="shared" si="4"/>
        <v>43.551066981623094</v>
      </c>
      <c r="G88" s="11">
        <f t="shared" si="6"/>
        <v>-52.432401381533069</v>
      </c>
      <c r="H88" s="8">
        <f t="shared" si="7"/>
        <v>-0.54626491702877</v>
      </c>
    </row>
    <row r="89" spans="1:8" x14ac:dyDescent="0.3">
      <c r="A89">
        <v>600</v>
      </c>
      <c r="B89" t="s">
        <v>65</v>
      </c>
      <c r="C89" s="4">
        <v>200788</v>
      </c>
      <c r="D89" s="28">
        <f t="shared" si="5"/>
        <v>20.844978011801786</v>
      </c>
      <c r="E89" s="4">
        <v>272550</v>
      </c>
      <c r="F89" s="4">
        <f t="shared" si="4"/>
        <v>27.280097689874687</v>
      </c>
      <c r="G89" s="11">
        <f t="shared" si="6"/>
        <v>6.4351196780729012</v>
      </c>
      <c r="H89" s="8">
        <f t="shared" si="7"/>
        <v>0.30871319098679473</v>
      </c>
    </row>
    <row r="90" spans="1:8" x14ac:dyDescent="0.3">
      <c r="A90">
        <v>700</v>
      </c>
      <c r="B90" t="s">
        <v>95</v>
      </c>
      <c r="C90" s="4">
        <v>0</v>
      </c>
      <c r="D90" s="28">
        <f t="shared" si="5"/>
        <v>0</v>
      </c>
      <c r="E90" s="4">
        <v>5000</v>
      </c>
      <c r="F90" s="4">
        <f t="shared" si="4"/>
        <v>0.50046042358970255</v>
      </c>
      <c r="G90" s="11">
        <f t="shared" si="6"/>
        <v>0.50046042358970255</v>
      </c>
      <c r="H90" s="8" t="e">
        <f t="shared" si="7"/>
        <v>#DIV/0!</v>
      </c>
    </row>
    <row r="91" spans="1:8" x14ac:dyDescent="0.3">
      <c r="A91">
        <v>900</v>
      </c>
      <c r="B91" t="s">
        <v>69</v>
      </c>
      <c r="C91" s="4">
        <v>4455</v>
      </c>
      <c r="D91" s="28">
        <f t="shared" si="5"/>
        <v>0.46249963664450544</v>
      </c>
      <c r="E91" s="4">
        <v>3000</v>
      </c>
      <c r="F91" s="4">
        <f t="shared" si="4"/>
        <v>0.30027625415382153</v>
      </c>
      <c r="G91" s="11">
        <f t="shared" si="6"/>
        <v>-0.16222338249068391</v>
      </c>
      <c r="H91" s="8">
        <f t="shared" si="7"/>
        <v>-0.35075353500304451</v>
      </c>
    </row>
    <row r="92" spans="1:8" x14ac:dyDescent="0.3">
      <c r="A92" s="1">
        <v>2500</v>
      </c>
      <c r="B92" s="1" t="s">
        <v>90</v>
      </c>
      <c r="C92" s="5">
        <f>SUM(C86:C91)</f>
        <v>3437053</v>
      </c>
      <c r="D92" s="5">
        <f t="shared" si="5"/>
        <v>356.8205978962755</v>
      </c>
      <c r="E92" s="5">
        <f>SUM(E86:E91)</f>
        <v>3068852</v>
      </c>
      <c r="F92" s="5">
        <f t="shared" si="4"/>
        <v>307.16779437082118</v>
      </c>
      <c r="G92" s="15">
        <f t="shared" si="6"/>
        <v>-49.652803525454317</v>
      </c>
      <c r="H92" s="14">
        <f t="shared" si="7"/>
        <v>-0.1391534115972978</v>
      </c>
    </row>
    <row r="93" spans="1:8" x14ac:dyDescent="0.3">
      <c r="C93" s="4"/>
      <c r="D93" s="28"/>
      <c r="E93" s="4"/>
      <c r="F93" s="4"/>
      <c r="G93" s="11"/>
      <c r="H93" s="8"/>
    </row>
    <row r="94" spans="1:8" x14ac:dyDescent="0.3">
      <c r="A94" s="1">
        <v>2600</v>
      </c>
      <c r="B94" s="1" t="s">
        <v>91</v>
      </c>
      <c r="C94" s="4"/>
      <c r="D94" s="28"/>
      <c r="E94" s="4"/>
      <c r="F94" s="4"/>
      <c r="G94" s="11"/>
      <c r="H94" s="8"/>
    </row>
    <row r="95" spans="1:8" x14ac:dyDescent="0.3">
      <c r="A95">
        <v>100</v>
      </c>
      <c r="B95" t="s">
        <v>60</v>
      </c>
      <c r="C95" s="4">
        <v>5188784</v>
      </c>
      <c r="D95" s="28">
        <f t="shared" si="5"/>
        <v>538.67805042128475</v>
      </c>
      <c r="E95" s="4">
        <v>5444050</v>
      </c>
      <c r="F95" s="4">
        <f t="shared" si="4"/>
        <v>544.906313808704</v>
      </c>
      <c r="G95" s="11">
        <f t="shared" si="6"/>
        <v>6.228263387419247</v>
      </c>
      <c r="H95" s="8">
        <f t="shared" si="7"/>
        <v>1.1562125805104366E-2</v>
      </c>
    </row>
    <row r="96" spans="1:8" x14ac:dyDescent="0.3">
      <c r="A96">
        <v>200</v>
      </c>
      <c r="B96" s="2" t="s">
        <v>63</v>
      </c>
      <c r="C96" s="4">
        <v>2008212</v>
      </c>
      <c r="D96" s="28">
        <f t="shared" si="5"/>
        <v>208.48424698207307</v>
      </c>
      <c r="E96" s="4">
        <v>2123500</v>
      </c>
      <c r="F96" s="4">
        <f t="shared" si="4"/>
        <v>212.54554189854667</v>
      </c>
      <c r="G96" s="11">
        <f t="shared" si="6"/>
        <v>4.0612949164735994</v>
      </c>
      <c r="H96" s="8">
        <f t="shared" si="7"/>
        <v>1.948010449356789E-2</v>
      </c>
    </row>
    <row r="97" spans="1:9" x14ac:dyDescent="0.3">
      <c r="A97">
        <v>500</v>
      </c>
      <c r="B97" t="s">
        <v>64</v>
      </c>
      <c r="C97" s="4">
        <v>2486211</v>
      </c>
      <c r="D97" s="28">
        <f t="shared" si="5"/>
        <v>258.10812213727775</v>
      </c>
      <c r="E97" s="4">
        <v>2616671</v>
      </c>
      <c r="F97" s="4">
        <f t="shared" si="4"/>
        <v>261.90805541097814</v>
      </c>
      <c r="G97" s="11">
        <f t="shared" si="6"/>
        <v>3.7999332737003897</v>
      </c>
      <c r="H97" s="8">
        <f t="shared" si="7"/>
        <v>1.4722253768052102E-2</v>
      </c>
    </row>
    <row r="98" spans="1:9" x14ac:dyDescent="0.3">
      <c r="A98">
        <v>600</v>
      </c>
      <c r="B98" t="s">
        <v>65</v>
      </c>
      <c r="C98" s="4">
        <v>3803631</v>
      </c>
      <c r="D98" s="28">
        <f t="shared" si="5"/>
        <v>394.87720660601047</v>
      </c>
      <c r="E98" s="4">
        <v>3954184</v>
      </c>
      <c r="F98" s="4">
        <f t="shared" si="4"/>
        <v>395.78251991832491</v>
      </c>
      <c r="G98" s="11">
        <f t="shared" si="6"/>
        <v>0.90531331231443346</v>
      </c>
      <c r="H98" s="8">
        <f t="shared" si="7"/>
        <v>2.2926451493507239E-3</v>
      </c>
    </row>
    <row r="99" spans="1:9" x14ac:dyDescent="0.3">
      <c r="A99">
        <v>700</v>
      </c>
      <c r="B99" t="s">
        <v>95</v>
      </c>
      <c r="C99" s="4">
        <v>19941</v>
      </c>
      <c r="D99" s="28">
        <f t="shared" si="5"/>
        <v>2.0701919762801531</v>
      </c>
      <c r="E99" s="4">
        <v>66967</v>
      </c>
      <c r="F99" s="4">
        <f t="shared" si="4"/>
        <v>6.7028666373063226</v>
      </c>
      <c r="G99" s="11">
        <f t="shared" si="6"/>
        <v>4.6326746610261695</v>
      </c>
      <c r="H99" s="8">
        <f t="shared" si="7"/>
        <v>2.2377995442482783</v>
      </c>
    </row>
    <row r="100" spans="1:9" x14ac:dyDescent="0.3">
      <c r="A100">
        <v>900</v>
      </c>
      <c r="B100" t="s">
        <v>69</v>
      </c>
      <c r="C100" s="4">
        <v>0</v>
      </c>
      <c r="D100" s="28">
        <f t="shared" si="5"/>
        <v>0</v>
      </c>
      <c r="E100" s="4">
        <v>684</v>
      </c>
      <c r="F100" s="4">
        <f t="shared" si="4"/>
        <v>6.8462985947071314E-2</v>
      </c>
      <c r="G100" s="11">
        <f t="shared" si="6"/>
        <v>6.8462985947071314E-2</v>
      </c>
      <c r="H100" s="8" t="e">
        <f t="shared" si="7"/>
        <v>#DIV/0!</v>
      </c>
    </row>
    <row r="101" spans="1:9" x14ac:dyDescent="0.3">
      <c r="A101" s="1">
        <v>2600</v>
      </c>
      <c r="B101" s="1" t="s">
        <v>92</v>
      </c>
      <c r="C101" s="5">
        <f>SUM(C95:C100)</f>
        <v>13506779</v>
      </c>
      <c r="D101" s="5">
        <f t="shared" si="5"/>
        <v>1402.2178181229262</v>
      </c>
      <c r="E101" s="5">
        <f>SUM(E95:E100)</f>
        <v>14206056</v>
      </c>
      <c r="F101" s="5">
        <f t="shared" si="4"/>
        <v>1421.9137606598072</v>
      </c>
      <c r="G101" s="15">
        <f t="shared" si="6"/>
        <v>19.695942536880921</v>
      </c>
      <c r="H101" s="14">
        <f t="shared" si="7"/>
        <v>1.4046278889286133E-2</v>
      </c>
    </row>
    <row r="102" spans="1:9" x14ac:dyDescent="0.3">
      <c r="C102" s="4"/>
      <c r="D102" s="28"/>
      <c r="E102" s="4"/>
      <c r="F102" s="4"/>
      <c r="G102" s="11"/>
      <c r="H102" s="8"/>
    </row>
    <row r="103" spans="1:9" x14ac:dyDescent="0.3">
      <c r="A103" s="1">
        <v>2700</v>
      </c>
      <c r="B103" s="1" t="s">
        <v>93</v>
      </c>
      <c r="C103" s="4"/>
      <c r="D103" s="28"/>
      <c r="E103" s="4"/>
      <c r="F103" s="4"/>
      <c r="G103" s="11"/>
      <c r="H103" s="8"/>
    </row>
    <row r="104" spans="1:9" x14ac:dyDescent="0.3">
      <c r="A104">
        <v>100</v>
      </c>
      <c r="B104" t="s">
        <v>60</v>
      </c>
      <c r="C104" s="4">
        <v>1647303</v>
      </c>
      <c r="D104" s="28">
        <f t="shared" si="5"/>
        <v>171.01617035766637</v>
      </c>
      <c r="E104" s="4">
        <v>1723319</v>
      </c>
      <c r="F104" s="4">
        <f t="shared" si="4"/>
        <v>172.49059134403652</v>
      </c>
      <c r="G104" s="11">
        <f t="shared" si="6"/>
        <v>1.4744209863701485</v>
      </c>
      <c r="H104" s="8">
        <f t="shared" si="7"/>
        <v>8.6215296675543444E-3</v>
      </c>
    </row>
    <row r="105" spans="1:9" x14ac:dyDescent="0.3">
      <c r="A105">
        <v>200</v>
      </c>
      <c r="B105" s="2" t="s">
        <v>63</v>
      </c>
      <c r="C105" s="4">
        <v>655137</v>
      </c>
      <c r="D105" s="28">
        <f t="shared" si="5"/>
        <v>68.013608182350467</v>
      </c>
      <c r="E105" s="4">
        <v>677373</v>
      </c>
      <c r="F105" s="4">
        <f t="shared" si="4"/>
        <v>67.799675701645512</v>
      </c>
      <c r="G105" s="11">
        <f t="shared" si="6"/>
        <v>-0.21393248070495474</v>
      </c>
      <c r="H105" s="8">
        <f t="shared" si="7"/>
        <v>-3.1454364269483093E-3</v>
      </c>
    </row>
    <row r="106" spans="1:9" x14ac:dyDescent="0.3">
      <c r="A106">
        <v>500</v>
      </c>
      <c r="B106" t="s">
        <v>64</v>
      </c>
      <c r="C106" s="4">
        <v>149876</v>
      </c>
      <c r="D106" s="28">
        <f t="shared" si="5"/>
        <v>15.559505172105924</v>
      </c>
      <c r="E106" s="4">
        <v>145700</v>
      </c>
      <c r="F106" s="4">
        <f t="shared" si="4"/>
        <v>14.583416743403932</v>
      </c>
      <c r="G106" s="11">
        <f t="shared" si="6"/>
        <v>-0.97608842870199197</v>
      </c>
      <c r="H106" s="8">
        <f t="shared" si="7"/>
        <v>-6.2732613788506614E-2</v>
      </c>
    </row>
    <row r="107" spans="1:9" x14ac:dyDescent="0.3">
      <c r="A107">
        <v>600</v>
      </c>
      <c r="B107" t="s">
        <v>65</v>
      </c>
      <c r="C107" s="4">
        <v>1008980</v>
      </c>
      <c r="D107" s="28">
        <f t="shared" si="5"/>
        <v>104.74812197117241</v>
      </c>
      <c r="E107" s="4">
        <v>843000</v>
      </c>
      <c r="F107" s="4">
        <f t="shared" si="4"/>
        <v>84.377627417223849</v>
      </c>
      <c r="G107" s="11">
        <f t="shared" si="6"/>
        <v>-20.370494553948561</v>
      </c>
      <c r="H107" s="8">
        <f t="shared" si="7"/>
        <v>-0.19447121505008649</v>
      </c>
    </row>
    <row r="108" spans="1:9" x14ac:dyDescent="0.3">
      <c r="A108">
        <v>700</v>
      </c>
      <c r="B108" t="s">
        <v>95</v>
      </c>
      <c r="C108" s="4">
        <v>875000</v>
      </c>
      <c r="D108" s="28">
        <f t="shared" si="5"/>
        <v>90.838873639493201</v>
      </c>
      <c r="E108" s="11">
        <v>100000</v>
      </c>
      <c r="F108" s="4">
        <f t="shared" si="4"/>
        <v>10.009208471794052</v>
      </c>
      <c r="G108" s="11">
        <f t="shared" si="6"/>
        <v>-80.829665167699147</v>
      </c>
      <c r="H108" s="8">
        <f t="shared" si="7"/>
        <v>-0.88981359994051668</v>
      </c>
    </row>
    <row r="109" spans="1:9" x14ac:dyDescent="0.3">
      <c r="A109" s="1">
        <v>2700</v>
      </c>
      <c r="B109" s="1" t="s">
        <v>94</v>
      </c>
      <c r="C109" s="5">
        <f>SUM(C104:C108)</f>
        <v>4336296</v>
      </c>
      <c r="D109" s="5">
        <f t="shared" si="5"/>
        <v>450.17627932278839</v>
      </c>
      <c r="E109" s="5">
        <f>SUM(E104:E108)</f>
        <v>3489392</v>
      </c>
      <c r="F109" s="5">
        <f t="shared" si="4"/>
        <v>349.26051967810389</v>
      </c>
      <c r="G109" s="15">
        <f t="shared" si="6"/>
        <v>-100.9157596446845</v>
      </c>
      <c r="H109" s="14">
        <f t="shared" si="7"/>
        <v>-0.22416942935441786</v>
      </c>
    </row>
    <row r="110" spans="1:9" x14ac:dyDescent="0.3">
      <c r="B110" s="1"/>
      <c r="C110" s="5"/>
      <c r="D110" s="5"/>
      <c r="E110" s="5"/>
      <c r="F110" s="5"/>
      <c r="G110" s="15"/>
      <c r="H110" s="14"/>
    </row>
    <row r="111" spans="1:9" x14ac:dyDescent="0.3">
      <c r="A111" s="1">
        <v>2900</v>
      </c>
      <c r="B111" s="1" t="s">
        <v>150</v>
      </c>
      <c r="C111" s="5"/>
      <c r="D111" s="5"/>
      <c r="E111" s="5"/>
      <c r="F111" s="5"/>
      <c r="G111" s="15"/>
      <c r="H111" s="14"/>
    </row>
    <row r="112" spans="1:9" x14ac:dyDescent="0.3">
      <c r="A112">
        <v>500</v>
      </c>
      <c r="B112" s="2" t="s">
        <v>64</v>
      </c>
      <c r="C112" s="28">
        <v>625577</v>
      </c>
      <c r="D112" s="28">
        <f t="shared" si="5"/>
        <v>64.944811491169418</v>
      </c>
      <c r="E112" s="28">
        <v>632363</v>
      </c>
      <c r="F112" s="28">
        <f t="shared" si="4"/>
        <v>63.294530968491017</v>
      </c>
      <c r="G112" s="29">
        <f>F112-D112</f>
        <v>-1.6502805226784005</v>
      </c>
      <c r="H112" s="30">
        <f>G112/D112</f>
        <v>-2.5410506009441419E-2</v>
      </c>
      <c r="I112" s="2"/>
    </row>
    <row r="113" spans="1:8" x14ac:dyDescent="0.3">
      <c r="A113" s="1">
        <v>2900</v>
      </c>
      <c r="B113" s="1" t="s">
        <v>150</v>
      </c>
      <c r="C113" s="5">
        <f>SUM(C112)</f>
        <v>625577</v>
      </c>
      <c r="D113" s="5">
        <f t="shared" si="5"/>
        <v>64.944811491169418</v>
      </c>
      <c r="E113" s="5">
        <f>SUM(E112)</f>
        <v>632363</v>
      </c>
      <c r="F113" s="5">
        <f t="shared" si="4"/>
        <v>63.294530968491017</v>
      </c>
      <c r="G113" s="15">
        <f>F113-D113</f>
        <v>-1.6502805226784005</v>
      </c>
      <c r="H113" s="14">
        <f>G113/D113</f>
        <v>-2.5410506009441419E-2</v>
      </c>
    </row>
    <row r="114" spans="1:8" x14ac:dyDescent="0.3">
      <c r="C114" s="4"/>
      <c r="D114" s="28"/>
      <c r="E114" s="4"/>
      <c r="F114" s="4"/>
      <c r="G114" s="11"/>
      <c r="H114" s="8"/>
    </row>
    <row r="115" spans="1:8" x14ac:dyDescent="0.3">
      <c r="B115" s="1" t="s">
        <v>97</v>
      </c>
      <c r="C115" s="4"/>
      <c r="D115" s="28"/>
      <c r="E115" s="4"/>
      <c r="F115" s="4"/>
      <c r="G115" s="11"/>
      <c r="H115" s="8"/>
    </row>
    <row r="116" spans="1:8" x14ac:dyDescent="0.3">
      <c r="A116">
        <v>910</v>
      </c>
      <c r="B116" t="s">
        <v>99</v>
      </c>
      <c r="C116" s="4">
        <v>7304866</v>
      </c>
      <c r="D116" s="28">
        <f t="shared" si="5"/>
        <v>758.36091374563455</v>
      </c>
      <c r="E116" s="4">
        <v>7197758</v>
      </c>
      <c r="F116" s="4">
        <f t="shared" si="4"/>
        <v>720.43860351523404</v>
      </c>
      <c r="G116" s="11">
        <f t="shared" si="6"/>
        <v>-37.922310230400512</v>
      </c>
      <c r="H116" s="8">
        <f t="shared" si="7"/>
        <v>-5.0005623368822798E-2</v>
      </c>
    </row>
    <row r="117" spans="1:8" x14ac:dyDescent="0.3">
      <c r="B117" s="1" t="s">
        <v>98</v>
      </c>
      <c r="C117" s="5">
        <f>SUM(C116)</f>
        <v>7304866</v>
      </c>
      <c r="D117" s="5">
        <f t="shared" si="5"/>
        <v>758.36091374563455</v>
      </c>
      <c r="E117" s="5">
        <f>SUM(E116)</f>
        <v>7197758</v>
      </c>
      <c r="F117" s="5">
        <f t="shared" si="4"/>
        <v>720.43860351523404</v>
      </c>
      <c r="G117" s="15">
        <f t="shared" si="6"/>
        <v>-37.922310230400512</v>
      </c>
      <c r="H117" s="14">
        <f t="shared" si="7"/>
        <v>-5.0005623368822798E-2</v>
      </c>
    </row>
    <row r="118" spans="1:8" x14ac:dyDescent="0.3">
      <c r="B118" s="1"/>
      <c r="C118" s="5"/>
      <c r="D118" s="28">
        <f t="shared" si="5"/>
        <v>0</v>
      </c>
      <c r="E118" s="5"/>
      <c r="F118" s="4"/>
      <c r="G118" s="11"/>
      <c r="H118" s="8"/>
    </row>
    <row r="119" spans="1:8" x14ac:dyDescent="0.3">
      <c r="B119" s="1" t="s">
        <v>105</v>
      </c>
      <c r="C119" s="5">
        <v>45644262</v>
      </c>
      <c r="D119" s="5">
        <f t="shared" si="5"/>
        <v>4738.5981122124813</v>
      </c>
      <c r="E119" s="5">
        <v>45567487</v>
      </c>
      <c r="F119" s="5">
        <f t="shared" si="4"/>
        <v>4560.944769187653</v>
      </c>
      <c r="G119" s="15">
        <f t="shared" si="6"/>
        <v>-177.65334302482825</v>
      </c>
      <c r="H119" s="14">
        <f t="shared" si="7"/>
        <v>-3.7490696365866903E-2</v>
      </c>
    </row>
    <row r="120" spans="1:8" x14ac:dyDescent="0.3">
      <c r="C120" s="4"/>
      <c r="D120" s="28"/>
      <c r="E120" s="4"/>
      <c r="F120" s="4"/>
      <c r="G120" s="11"/>
      <c r="H120" s="8"/>
    </row>
    <row r="121" spans="1:8" x14ac:dyDescent="0.3">
      <c r="A121">
        <v>6300</v>
      </c>
      <c r="B121" s="1" t="s">
        <v>100</v>
      </c>
      <c r="C121" s="4">
        <v>0</v>
      </c>
      <c r="D121" s="28">
        <f t="shared" si="5"/>
        <v>0</v>
      </c>
      <c r="E121" s="4">
        <v>50000</v>
      </c>
      <c r="F121" s="4">
        <f t="shared" si="4"/>
        <v>5.004604235897026</v>
      </c>
      <c r="G121" s="11">
        <f t="shared" si="6"/>
        <v>5.004604235897026</v>
      </c>
      <c r="H121" s="8" t="e">
        <f t="shared" si="7"/>
        <v>#DIV/0!</v>
      </c>
    </row>
    <row r="122" spans="1:8" x14ac:dyDescent="0.3">
      <c r="B122" s="1"/>
      <c r="C122" s="4"/>
      <c r="D122" s="28"/>
      <c r="E122" s="4"/>
      <c r="F122" s="4"/>
      <c r="G122" s="11"/>
      <c r="H122" s="8"/>
    </row>
    <row r="123" spans="1:8" x14ac:dyDescent="0.3">
      <c r="B123" s="1" t="s">
        <v>102</v>
      </c>
      <c r="C123" s="4"/>
      <c r="D123" s="28"/>
      <c r="E123" s="4"/>
      <c r="F123" s="4"/>
      <c r="G123" s="11"/>
      <c r="H123" s="8"/>
    </row>
    <row r="124" spans="1:8" x14ac:dyDescent="0.3">
      <c r="B124" s="2" t="s">
        <v>101</v>
      </c>
      <c r="C124" s="4">
        <v>900000</v>
      </c>
      <c r="D124" s="28">
        <f t="shared" si="5"/>
        <v>93.434270029193016</v>
      </c>
      <c r="E124" s="4">
        <v>900000</v>
      </c>
      <c r="F124" s="4">
        <f t="shared" si="4"/>
        <v>90.082876246146455</v>
      </c>
      <c r="G124" s="11">
        <f t="shared" si="6"/>
        <v>-3.3513937830465608</v>
      </c>
      <c r="H124" s="8">
        <f t="shared" si="7"/>
        <v>-3.586899947952113E-2</v>
      </c>
    </row>
    <row r="125" spans="1:8" x14ac:dyDescent="0.3">
      <c r="B125" s="2" t="s">
        <v>103</v>
      </c>
      <c r="C125" s="4">
        <v>13765249</v>
      </c>
      <c r="D125" s="28">
        <f t="shared" si="5"/>
        <v>1429.0511023167546</v>
      </c>
      <c r="E125" s="4">
        <v>11628852</v>
      </c>
      <c r="F125" s="4">
        <f t="shared" si="4"/>
        <v>1163.9560395563919</v>
      </c>
      <c r="G125" s="11">
        <f t="shared" si="6"/>
        <v>-265.09506276036268</v>
      </c>
      <c r="H125" s="8">
        <f t="shared" si="7"/>
        <v>-0.18550425686708813</v>
      </c>
    </row>
    <row r="126" spans="1:8" x14ac:dyDescent="0.3">
      <c r="B126" s="1" t="s">
        <v>104</v>
      </c>
      <c r="C126" s="5">
        <f>SUM(C124:C125)</f>
        <v>14665249</v>
      </c>
      <c r="D126" s="5">
        <f t="shared" si="5"/>
        <v>1522.4853723459476</v>
      </c>
      <c r="E126" s="5">
        <f>SUM(E124:E125)</f>
        <v>12528852</v>
      </c>
      <c r="F126" s="5">
        <f t="shared" si="4"/>
        <v>1254.0389158025384</v>
      </c>
      <c r="G126" s="15">
        <f t="shared" si="6"/>
        <v>-268.44645654340911</v>
      </c>
      <c r="H126" s="14">
        <f t="shared" si="7"/>
        <v>-0.17632120572020263</v>
      </c>
    </row>
    <row r="127" spans="1:8" x14ac:dyDescent="0.3">
      <c r="C127" s="4"/>
      <c r="D127" s="28"/>
      <c r="E127" s="4"/>
      <c r="F127" s="5"/>
      <c r="G127" s="11"/>
      <c r="H127" s="8"/>
    </row>
    <row r="128" spans="1:8" x14ac:dyDescent="0.3">
      <c r="B128" s="1" t="s">
        <v>106</v>
      </c>
      <c r="C128" s="5">
        <v>102364362</v>
      </c>
      <c r="D128" s="5">
        <f t="shared" si="5"/>
        <v>10627.043822748959</v>
      </c>
      <c r="E128" s="5">
        <v>108483925</v>
      </c>
      <c r="F128" s="5">
        <f>E128/$J$2</f>
        <v>10858.382211634706</v>
      </c>
      <c r="G128" s="15">
        <f t="shared" si="6"/>
        <v>231.3383888857461</v>
      </c>
      <c r="H128" s="14">
        <f t="shared" si="7"/>
        <v>2.1768837387357687E-2</v>
      </c>
    </row>
    <row r="129" spans="1:8" x14ac:dyDescent="0.3">
      <c r="C129" s="4"/>
      <c r="D129" s="4"/>
      <c r="E129" s="4"/>
      <c r="F129" s="4"/>
      <c r="G129" s="15"/>
      <c r="H129" s="14"/>
    </row>
    <row r="130" spans="1:8" x14ac:dyDescent="0.3">
      <c r="A130" s="91" t="s">
        <v>321</v>
      </c>
      <c r="B130" s="91"/>
      <c r="C130" s="91"/>
      <c r="D130" s="91"/>
      <c r="E130" s="91"/>
      <c r="F130" s="91"/>
      <c r="G130" s="91"/>
      <c r="H130" s="91"/>
    </row>
    <row r="131" spans="1:8" x14ac:dyDescent="0.3">
      <c r="A131">
        <v>100</v>
      </c>
      <c r="B131" t="s">
        <v>226</v>
      </c>
      <c r="C131" s="4">
        <v>172800</v>
      </c>
      <c r="D131" s="28">
        <f>C131/J1</f>
        <v>17.93937984560506</v>
      </c>
      <c r="E131" s="28">
        <v>172800</v>
      </c>
      <c r="F131" s="28">
        <f>E131/J2</f>
        <v>17.295912239260122</v>
      </c>
      <c r="G131" s="29">
        <f>F131-D131</f>
        <v>-0.64346760634493805</v>
      </c>
      <c r="H131" s="30">
        <f>G131/D131</f>
        <v>-3.5868999479521033E-2</v>
      </c>
    </row>
    <row r="132" spans="1:8" x14ac:dyDescent="0.3">
      <c r="B132" s="1" t="s">
        <v>222</v>
      </c>
      <c r="C132" s="5">
        <v>172800</v>
      </c>
      <c r="D132" s="5">
        <f>C132/J1</f>
        <v>17.93937984560506</v>
      </c>
      <c r="E132" s="5">
        <v>172800</v>
      </c>
      <c r="F132" s="5">
        <f>E132/J2</f>
        <v>17.295912239260122</v>
      </c>
      <c r="G132" s="15">
        <f>F132-D132</f>
        <v>-0.64346760634493805</v>
      </c>
      <c r="H132" s="14">
        <f>G132/D132</f>
        <v>-3.5868999479521033E-2</v>
      </c>
    </row>
    <row r="133" spans="1:8" x14ac:dyDescent="0.3">
      <c r="B133" s="1"/>
      <c r="C133" s="5"/>
      <c r="D133" s="5"/>
      <c r="E133" s="5"/>
      <c r="F133" s="5"/>
      <c r="G133" s="15"/>
      <c r="H133" s="14"/>
    </row>
    <row r="134" spans="1:8" x14ac:dyDescent="0.3">
      <c r="A134" s="91" t="s">
        <v>223</v>
      </c>
      <c r="B134" s="91"/>
      <c r="C134" s="91"/>
      <c r="D134" s="91"/>
      <c r="E134" s="91"/>
      <c r="F134" s="91"/>
      <c r="G134" s="91"/>
      <c r="H134" s="91"/>
    </row>
    <row r="135" spans="1:8" x14ac:dyDescent="0.3">
      <c r="A135" s="60">
        <v>100</v>
      </c>
      <c r="B135" s="16" t="s">
        <v>226</v>
      </c>
      <c r="C135" s="48">
        <v>4331983</v>
      </c>
      <c r="D135" s="57">
        <f>C135/J1</f>
        <v>449.72852153763739</v>
      </c>
      <c r="E135" s="48">
        <v>4419746</v>
      </c>
      <c r="F135" s="56">
        <f>E135/J2</f>
        <v>442.38159106377873</v>
      </c>
      <c r="G135" s="56">
        <f>F135-D135</f>
        <v>-7.3469304738586629</v>
      </c>
      <c r="H135" s="38">
        <f>G135/D135</f>
        <v>-1.6336367657401967E-2</v>
      </c>
    </row>
    <row r="136" spans="1:8" x14ac:dyDescent="0.3">
      <c r="B136" s="1" t="s">
        <v>222</v>
      </c>
      <c r="C136" s="5">
        <f>C135</f>
        <v>4331983</v>
      </c>
      <c r="D136" s="5">
        <f>C136/J1</f>
        <v>449.72852153763739</v>
      </c>
      <c r="E136" s="5">
        <f>E135</f>
        <v>4419746</v>
      </c>
      <c r="F136" s="5">
        <f>E136/J2</f>
        <v>442.38159106377873</v>
      </c>
      <c r="G136" s="55">
        <f>F136-D136</f>
        <v>-7.3469304738586629</v>
      </c>
      <c r="H136" s="59">
        <f>G136/D136</f>
        <v>-1.6336367657401967E-2</v>
      </c>
    </row>
    <row r="137" spans="1:8" x14ac:dyDescent="0.3">
      <c r="C137" s="4"/>
      <c r="D137" s="4"/>
      <c r="E137" s="4"/>
      <c r="F137" s="4"/>
      <c r="G137" s="15"/>
      <c r="H137" s="14"/>
    </row>
    <row r="138" spans="1:8" x14ac:dyDescent="0.3">
      <c r="A138" s="91" t="s">
        <v>155</v>
      </c>
      <c r="B138" s="91"/>
      <c r="C138" s="91"/>
      <c r="D138" s="91"/>
      <c r="E138" s="91"/>
      <c r="F138" s="91"/>
      <c r="G138" s="91"/>
      <c r="H138" s="91"/>
    </row>
    <row r="139" spans="1:8" x14ac:dyDescent="0.3">
      <c r="A139">
        <v>600</v>
      </c>
      <c r="B139" t="s">
        <v>227</v>
      </c>
      <c r="C139" s="4">
        <v>244064</v>
      </c>
      <c r="D139" s="4">
        <f>C139/J1</f>
        <v>25.337712978227739</v>
      </c>
      <c r="E139" s="4">
        <v>244064</v>
      </c>
      <c r="F139" s="4">
        <f>E139/J2</f>
        <v>24.428874564599433</v>
      </c>
      <c r="G139" s="29">
        <f>F139-D139</f>
        <v>-0.90883841362830609</v>
      </c>
      <c r="H139" s="30">
        <f>G139/D139</f>
        <v>-3.5868999479521109E-2</v>
      </c>
    </row>
    <row r="140" spans="1:8" x14ac:dyDescent="0.3">
      <c r="B140" s="1" t="s">
        <v>222</v>
      </c>
      <c r="C140" s="5">
        <f>C139</f>
        <v>244064</v>
      </c>
      <c r="D140" s="5">
        <f>C140/J1</f>
        <v>25.337712978227739</v>
      </c>
      <c r="E140" s="5">
        <f>E139</f>
        <v>244064</v>
      </c>
      <c r="F140" s="5">
        <f>E140/J2</f>
        <v>24.428874564599433</v>
      </c>
      <c r="G140" s="15">
        <f>F140-D140</f>
        <v>-0.90883841362830609</v>
      </c>
      <c r="H140" s="14">
        <f>G140/D140</f>
        <v>-3.5868999479521109E-2</v>
      </c>
    </row>
    <row r="141" spans="1:8" x14ac:dyDescent="0.3">
      <c r="C141" s="4"/>
      <c r="D141" s="4"/>
      <c r="E141" s="4"/>
      <c r="F141" s="4"/>
      <c r="G141" s="15"/>
      <c r="H141" s="14"/>
    </row>
    <row r="142" spans="1:8" x14ac:dyDescent="0.3">
      <c r="A142" s="91" t="s">
        <v>228</v>
      </c>
      <c r="B142" s="91"/>
      <c r="C142" s="91"/>
      <c r="D142" s="91"/>
      <c r="E142" s="91"/>
      <c r="F142" s="91"/>
      <c r="G142" s="91"/>
      <c r="H142" s="91"/>
    </row>
    <row r="143" spans="1:8" x14ac:dyDescent="0.3">
      <c r="A143">
        <v>100</v>
      </c>
      <c r="B143" s="2" t="s">
        <v>226</v>
      </c>
      <c r="C143" s="4">
        <v>4177403</v>
      </c>
      <c r="D143" s="4">
        <f>C143/J1</f>
        <v>433.68066658084553</v>
      </c>
      <c r="E143" s="4">
        <v>4183016</v>
      </c>
      <c r="F143" s="4">
        <f>E143/J2</f>
        <v>418.68679184850066</v>
      </c>
      <c r="G143" s="29">
        <f t="shared" ref="G143:G151" si="8">F143-D143</f>
        <v>-14.993874732344864</v>
      </c>
      <c r="H143" s="30">
        <f t="shared" ref="H143:H151" si="9">G143/D143</f>
        <v>-3.4573537369228677E-2</v>
      </c>
    </row>
    <row r="144" spans="1:8" x14ac:dyDescent="0.3">
      <c r="A144">
        <v>200</v>
      </c>
      <c r="B144" s="2" t="s">
        <v>115</v>
      </c>
      <c r="C144" s="4">
        <v>345371</v>
      </c>
      <c r="D144" s="4">
        <f>C144/J1</f>
        <v>35.854985860280465</v>
      </c>
      <c r="E144" s="4">
        <v>34531</v>
      </c>
      <c r="F144" s="4">
        <f>E144/J2</f>
        <v>3.4562797773952036</v>
      </c>
      <c r="G144" s="29">
        <f t="shared" si="8"/>
        <v>-32.398706082885262</v>
      </c>
      <c r="H144" s="30">
        <f t="shared" si="9"/>
        <v>-0.90360392858991445</v>
      </c>
    </row>
    <row r="145" spans="1:8" x14ac:dyDescent="0.3">
      <c r="A145">
        <v>270</v>
      </c>
      <c r="B145" s="2" t="s">
        <v>137</v>
      </c>
      <c r="C145" s="4">
        <v>82089</v>
      </c>
      <c r="D145" s="4">
        <f>C145/J1</f>
        <v>8.5221397693626955</v>
      </c>
      <c r="E145" s="4">
        <v>70635</v>
      </c>
      <c r="F145" s="4">
        <f>E145/J2</f>
        <v>7.070004404051728</v>
      </c>
      <c r="G145" s="29">
        <f t="shared" si="8"/>
        <v>-1.4521353653109674</v>
      </c>
      <c r="H145" s="30">
        <f t="shared" si="9"/>
        <v>-0.17039562886910517</v>
      </c>
    </row>
    <row r="146" spans="1:8" x14ac:dyDescent="0.3">
      <c r="A146">
        <v>300</v>
      </c>
      <c r="B146" s="2" t="s">
        <v>322</v>
      </c>
      <c r="C146" s="4">
        <v>285045</v>
      </c>
      <c r="D146" s="4">
        <f>C146/J1</f>
        <v>29.592190556079249</v>
      </c>
      <c r="E146" s="4">
        <v>285045</v>
      </c>
      <c r="F146" s="4">
        <f>E146/J2</f>
        <v>28.530748288425354</v>
      </c>
      <c r="G146" s="29">
        <f t="shared" si="8"/>
        <v>-1.061442267653895</v>
      </c>
      <c r="H146" s="30">
        <f t="shared" si="9"/>
        <v>-3.5868999479521074E-2</v>
      </c>
    </row>
    <row r="147" spans="1:8" x14ac:dyDescent="0.3">
      <c r="A147">
        <v>400</v>
      </c>
      <c r="B147" s="2" t="s">
        <v>308</v>
      </c>
      <c r="C147" s="4">
        <v>401169</v>
      </c>
      <c r="D147" s="4">
        <f>C147/J1</f>
        <v>41.647702970379257</v>
      </c>
      <c r="E147" s="4">
        <v>401169</v>
      </c>
      <c r="F147" s="4">
        <f>E147/J2</f>
        <v>40.15384153421148</v>
      </c>
      <c r="G147" s="29">
        <f t="shared" si="8"/>
        <v>-1.4938614361677764</v>
      </c>
      <c r="H147" s="30">
        <f t="shared" si="9"/>
        <v>-3.5868999479520942E-2</v>
      </c>
    </row>
    <row r="148" spans="1:8" x14ac:dyDescent="0.3">
      <c r="A148">
        <v>2100</v>
      </c>
      <c r="B148" s="2" t="s">
        <v>81</v>
      </c>
      <c r="C148" s="4">
        <v>50000</v>
      </c>
      <c r="D148" s="4">
        <f>C148/J1</f>
        <v>5.1907927793996116</v>
      </c>
      <c r="E148" s="4">
        <v>65000</v>
      </c>
      <c r="F148" s="4">
        <f>E148/J2</f>
        <v>6.505985506666133</v>
      </c>
      <c r="G148" s="29">
        <f t="shared" si="8"/>
        <v>1.3151927272665214</v>
      </c>
      <c r="H148" s="30">
        <f t="shared" si="9"/>
        <v>0.25337030067662264</v>
      </c>
    </row>
    <row r="149" spans="1:8" x14ac:dyDescent="0.3">
      <c r="A149">
        <v>2200</v>
      </c>
      <c r="B149" s="2" t="s">
        <v>83</v>
      </c>
      <c r="C149" s="4">
        <v>1280675</v>
      </c>
      <c r="D149" s="4">
        <f>C149/J1</f>
        <v>132.95437085515195</v>
      </c>
      <c r="E149" s="4">
        <v>1280676</v>
      </c>
      <c r="F149" s="4">
        <f>E149/J2</f>
        <v>128.18553068823317</v>
      </c>
      <c r="G149" s="29">
        <f>F149-D149</f>
        <v>-4.7688401669187783</v>
      </c>
      <c r="H149" s="30">
        <f>G149/D149</f>
        <v>-3.5868246649177288E-2</v>
      </c>
    </row>
    <row r="150" spans="1:8" x14ac:dyDescent="0.3">
      <c r="A150">
        <v>2700</v>
      </c>
      <c r="B150" s="2" t="s">
        <v>93</v>
      </c>
      <c r="C150" s="4">
        <v>25000</v>
      </c>
      <c r="D150" s="4">
        <f>C150/J1</f>
        <v>2.5953963896998058</v>
      </c>
      <c r="E150" s="4">
        <v>25000</v>
      </c>
      <c r="F150" s="4">
        <f>E150/J2</f>
        <v>2.502302117948513</v>
      </c>
      <c r="G150" s="29">
        <f t="shared" si="8"/>
        <v>-9.3094271751292812E-2</v>
      </c>
      <c r="H150" s="30">
        <f t="shared" si="9"/>
        <v>-3.5868999479520922E-2</v>
      </c>
    </row>
    <row r="151" spans="1:8" x14ac:dyDescent="0.3">
      <c r="A151" s="1"/>
      <c r="B151" s="1" t="s">
        <v>106</v>
      </c>
      <c r="C151" s="5">
        <v>6363087</v>
      </c>
      <c r="D151" s="5">
        <f>C151/J1</f>
        <v>660.58932108583076</v>
      </c>
      <c r="E151" s="5">
        <v>6655912</v>
      </c>
      <c r="F151" s="5">
        <f>E151/J2</f>
        <v>666.20410777915686</v>
      </c>
      <c r="G151" s="15">
        <f t="shared" si="8"/>
        <v>5.6147866933260957</v>
      </c>
      <c r="H151" s="14">
        <f t="shared" si="9"/>
        <v>8.4996631251878247E-3</v>
      </c>
    </row>
    <row r="152" spans="1:8" x14ac:dyDescent="0.3">
      <c r="C152" s="4"/>
      <c r="D152" s="4"/>
      <c r="E152" s="4"/>
      <c r="F152" s="4"/>
      <c r="G152" s="15"/>
      <c r="H152" s="14"/>
    </row>
    <row r="153" spans="1:8" x14ac:dyDescent="0.3">
      <c r="A153" s="91" t="s">
        <v>240</v>
      </c>
      <c r="B153" s="91"/>
      <c r="C153" s="91"/>
      <c r="D153" s="91"/>
      <c r="E153" s="91"/>
      <c r="F153" s="91"/>
      <c r="G153" s="91"/>
      <c r="H153" s="91"/>
    </row>
    <row r="154" spans="1:8" x14ac:dyDescent="0.3">
      <c r="A154" s="64">
        <v>200</v>
      </c>
      <c r="B154" t="s">
        <v>325</v>
      </c>
      <c r="C154" s="4">
        <v>9658505</v>
      </c>
      <c r="D154" s="4">
        <f>C154/J1</f>
        <v>1002.705960275901</v>
      </c>
      <c r="E154" s="4">
        <v>9837164</v>
      </c>
      <c r="F154" s="4">
        <f>E154/J2</f>
        <v>984.62225247227457</v>
      </c>
      <c r="G154" s="29">
        <f>F154-D154</f>
        <v>-18.083707803626453</v>
      </c>
      <c r="H154" s="30">
        <f>G154/D154</f>
        <v>-1.8034906064237022E-2</v>
      </c>
    </row>
    <row r="155" spans="1:8" x14ac:dyDescent="0.3">
      <c r="A155" s="64">
        <v>270</v>
      </c>
      <c r="B155" t="s">
        <v>137</v>
      </c>
      <c r="C155" s="4">
        <v>186473</v>
      </c>
      <c r="D155" s="4">
        <f>C155/J1</f>
        <v>19.358854039059676</v>
      </c>
      <c r="E155" s="4">
        <v>186522</v>
      </c>
      <c r="F155" s="4">
        <f>E155/J2</f>
        <v>18.669375825759701</v>
      </c>
      <c r="G155" s="29">
        <f>F155-D155</f>
        <v>-0.68947821329997439</v>
      </c>
      <c r="H155" s="30">
        <f>G155/D155</f>
        <v>-3.5615652244127598E-2</v>
      </c>
    </row>
    <row r="156" spans="1:8" x14ac:dyDescent="0.3">
      <c r="A156" s="1"/>
      <c r="B156" s="1" t="s">
        <v>222</v>
      </c>
      <c r="C156" s="5">
        <v>9844978</v>
      </c>
      <c r="D156" s="5">
        <f>C156/J1</f>
        <v>1022.0648143149606</v>
      </c>
      <c r="E156" s="5">
        <v>10023686</v>
      </c>
      <c r="F156" s="5">
        <f>E156/J2</f>
        <v>1003.2916282980343</v>
      </c>
      <c r="G156" s="15">
        <f>F156-D156</f>
        <v>-18.773186016926275</v>
      </c>
      <c r="H156" s="14">
        <f>G156/D156</f>
        <v>-1.8367901677066353E-2</v>
      </c>
    </row>
    <row r="157" spans="1:8" x14ac:dyDescent="0.3">
      <c r="A157" s="1"/>
      <c r="B157" s="1"/>
      <c r="C157" s="5"/>
      <c r="D157" s="5"/>
      <c r="E157" s="5"/>
      <c r="F157" s="5"/>
      <c r="G157" s="15"/>
      <c r="H157" s="14"/>
    </row>
    <row r="158" spans="1:8" x14ac:dyDescent="0.3">
      <c r="A158" s="91" t="s">
        <v>326</v>
      </c>
      <c r="B158" s="91"/>
      <c r="C158" s="91"/>
      <c r="D158" s="91"/>
      <c r="E158" s="91"/>
      <c r="F158" s="91"/>
      <c r="G158" s="91"/>
      <c r="H158" s="91"/>
    </row>
    <row r="159" spans="1:8" x14ac:dyDescent="0.3">
      <c r="A159" s="2">
        <v>200</v>
      </c>
      <c r="B159" s="2" t="s">
        <v>116</v>
      </c>
      <c r="C159" s="28">
        <v>3359</v>
      </c>
      <c r="D159" s="28">
        <f>C159/J1</f>
        <v>0.34871745892006595</v>
      </c>
      <c r="E159" s="28">
        <v>0</v>
      </c>
      <c r="F159" s="28">
        <f>E159/J2</f>
        <v>0</v>
      </c>
      <c r="G159" s="28">
        <f>F159-D159</f>
        <v>-0.34871745892006595</v>
      </c>
      <c r="H159" s="53">
        <f>G159/D159</f>
        <v>-1</v>
      </c>
    </row>
    <row r="160" spans="1:8" x14ac:dyDescent="0.3">
      <c r="A160">
        <v>2300</v>
      </c>
      <c r="B160" t="s">
        <v>85</v>
      </c>
      <c r="C160" s="4">
        <v>1600</v>
      </c>
      <c r="D160" s="4">
        <f>C160/J1</f>
        <v>0.16610536894078759</v>
      </c>
      <c r="E160" s="4">
        <v>1500</v>
      </c>
      <c r="F160" s="4">
        <f>E160/J2</f>
        <v>0.15013812707691077</v>
      </c>
      <c r="G160" s="28">
        <f>F160-D160</f>
        <v>-1.5967241863876824E-2</v>
      </c>
      <c r="H160" s="53">
        <f>G160/D160</f>
        <v>-9.6127187012051044E-2</v>
      </c>
    </row>
    <row r="161" spans="1:8" x14ac:dyDescent="0.3">
      <c r="B161" s="1" t="s">
        <v>106</v>
      </c>
      <c r="C161" s="5">
        <v>5759</v>
      </c>
      <c r="D161" s="5">
        <f>C161/J1</f>
        <v>0.59787551233124725</v>
      </c>
      <c r="E161" s="5">
        <v>1500</v>
      </c>
      <c r="F161" s="5">
        <f>E161/J2</f>
        <v>0.15013812707691077</v>
      </c>
      <c r="G161" s="5">
        <f>F161-D161</f>
        <v>-0.44773738525433648</v>
      </c>
      <c r="H161" s="6">
        <f>G161/D161</f>
        <v>-0.74888062150013568</v>
      </c>
    </row>
    <row r="162" spans="1:8" x14ac:dyDescent="0.3">
      <c r="B162" s="1"/>
      <c r="C162" s="5"/>
      <c r="D162" s="5"/>
      <c r="E162" s="5"/>
      <c r="F162" s="5"/>
      <c r="G162" s="5"/>
      <c r="H162" s="6"/>
    </row>
    <row r="163" spans="1:8" x14ac:dyDescent="0.3">
      <c r="A163" s="91" t="s">
        <v>327</v>
      </c>
      <c r="B163" s="91"/>
      <c r="C163" s="91"/>
      <c r="D163" s="91"/>
      <c r="E163" s="91"/>
      <c r="F163" s="91"/>
      <c r="G163" s="91"/>
      <c r="H163" s="91"/>
    </row>
    <row r="164" spans="1:8" x14ac:dyDescent="0.3">
      <c r="A164">
        <v>100</v>
      </c>
      <c r="B164" s="2" t="s">
        <v>226</v>
      </c>
      <c r="C164" s="28">
        <v>295642</v>
      </c>
      <c r="D164" s="28">
        <f>C164/J1</f>
        <v>30.692327177745202</v>
      </c>
      <c r="E164" s="28">
        <v>171047</v>
      </c>
      <c r="F164" s="28">
        <f>E164/J2</f>
        <v>17.120450814749571</v>
      </c>
      <c r="G164" s="28">
        <f t="shared" ref="G164:G169" si="10">F164-D164</f>
        <v>-13.571876362995631</v>
      </c>
      <c r="H164" s="53">
        <f t="shared" ref="H164:H169" si="11">G164/D164</f>
        <v>-0.44219117971727173</v>
      </c>
    </row>
    <row r="165" spans="1:8" x14ac:dyDescent="0.3">
      <c r="A165">
        <v>400</v>
      </c>
      <c r="B165" s="2" t="s">
        <v>70</v>
      </c>
      <c r="C165" s="28">
        <v>3324</v>
      </c>
      <c r="D165" s="28">
        <f>C165/J1</f>
        <v>0.34508390397448618</v>
      </c>
      <c r="E165" s="28">
        <v>0</v>
      </c>
      <c r="F165" s="28">
        <f>E165/J2</f>
        <v>0</v>
      </c>
      <c r="G165" s="28">
        <f t="shared" si="10"/>
        <v>-0.34508390397448618</v>
      </c>
      <c r="H165" s="53">
        <f t="shared" si="11"/>
        <v>-1</v>
      </c>
    </row>
    <row r="166" spans="1:8" x14ac:dyDescent="0.3">
      <c r="A166">
        <v>2100</v>
      </c>
      <c r="B166" s="2" t="s">
        <v>81</v>
      </c>
      <c r="C166" s="28">
        <v>366</v>
      </c>
      <c r="D166" s="28">
        <f>C166/J1</f>
        <v>3.7996603145205157E-2</v>
      </c>
      <c r="E166" s="28">
        <v>0</v>
      </c>
      <c r="F166" s="28">
        <f>E166/J2</f>
        <v>0</v>
      </c>
      <c r="G166" s="28">
        <f t="shared" si="10"/>
        <v>-3.7996603145205157E-2</v>
      </c>
      <c r="H166" s="53">
        <f t="shared" si="11"/>
        <v>-1</v>
      </c>
    </row>
    <row r="167" spans="1:8" x14ac:dyDescent="0.3">
      <c r="A167">
        <v>2600</v>
      </c>
      <c r="B167" s="2" t="s">
        <v>273</v>
      </c>
      <c r="C167" s="28">
        <v>610298</v>
      </c>
      <c r="D167" s="28">
        <f>C167/J1</f>
        <v>63.358609033640484</v>
      </c>
      <c r="E167" s="28">
        <v>645339</v>
      </c>
      <c r="F167" s="28">
        <f>E167/J2</f>
        <v>64.593325859791008</v>
      </c>
      <c r="G167" s="28">
        <f t="shared" si="10"/>
        <v>1.2347168261505246</v>
      </c>
      <c r="H167" s="53">
        <f t="shared" si="11"/>
        <v>1.9487751467128125E-2</v>
      </c>
    </row>
    <row r="168" spans="1:8" x14ac:dyDescent="0.3">
      <c r="A168">
        <v>4600</v>
      </c>
      <c r="B168" s="2" t="s">
        <v>302</v>
      </c>
      <c r="C168" s="28">
        <v>39903</v>
      </c>
      <c r="D168" s="28">
        <f>C168/J1</f>
        <v>4.1425640855276544</v>
      </c>
      <c r="E168" s="28">
        <v>233522</v>
      </c>
      <c r="F168" s="28">
        <f>E168/J2</f>
        <v>23.373703807502903</v>
      </c>
      <c r="G168" s="28">
        <f t="shared" si="10"/>
        <v>19.231139721975246</v>
      </c>
      <c r="H168" s="53">
        <f t="shared" si="11"/>
        <v>4.6423276320964151</v>
      </c>
    </row>
    <row r="169" spans="1:8" s="20" customFormat="1" x14ac:dyDescent="0.3">
      <c r="B169" s="21" t="s">
        <v>106</v>
      </c>
      <c r="C169" s="22">
        <v>1763784</v>
      </c>
      <c r="D169" s="22">
        <f>C169/J1</f>
        <v>183.10874503241129</v>
      </c>
      <c r="E169" s="22">
        <v>1382751</v>
      </c>
      <c r="F169" s="22">
        <f>E169/J2</f>
        <v>138.40243023581695</v>
      </c>
      <c r="G169" s="5">
        <f t="shared" si="10"/>
        <v>-44.706314796594341</v>
      </c>
      <c r="H169" s="6">
        <f t="shared" si="11"/>
        <v>-0.24415171863408855</v>
      </c>
    </row>
    <row r="170" spans="1:8" s="20" customFormat="1" x14ac:dyDescent="0.3">
      <c r="B170" s="21"/>
      <c r="C170" s="22"/>
      <c r="D170" s="22"/>
      <c r="E170" s="22"/>
      <c r="F170" s="22"/>
      <c r="G170" s="5"/>
      <c r="H170" s="6"/>
    </row>
    <row r="171" spans="1:8" s="20" customFormat="1" x14ac:dyDescent="0.3">
      <c r="B171" s="21"/>
      <c r="C171" s="22"/>
      <c r="D171" s="22"/>
      <c r="E171" s="22"/>
      <c r="F171" s="22"/>
      <c r="G171" s="5"/>
      <c r="H171" s="6"/>
    </row>
    <row r="172" spans="1:8" x14ac:dyDescent="0.3">
      <c r="A172" s="91" t="s">
        <v>248</v>
      </c>
      <c r="B172" s="91"/>
      <c r="C172" s="91"/>
      <c r="D172" s="91"/>
      <c r="E172" s="91"/>
      <c r="F172" s="91"/>
      <c r="G172" s="91"/>
      <c r="H172" s="91"/>
    </row>
    <row r="173" spans="1:8" x14ac:dyDescent="0.3">
      <c r="A173">
        <v>100</v>
      </c>
      <c r="B173" s="2" t="s">
        <v>226</v>
      </c>
      <c r="C173" s="4">
        <v>1257297</v>
      </c>
      <c r="D173" s="4">
        <f>C173/J1</f>
        <v>130.52736378321589</v>
      </c>
      <c r="E173" s="4">
        <v>1309892</v>
      </c>
      <c r="F173" s="4">
        <f>E173/J2</f>
        <v>131.10982103535252</v>
      </c>
      <c r="G173" s="29">
        <f>F173-D173</f>
        <v>0.58245725213663491</v>
      </c>
      <c r="H173" s="30">
        <f>G173/D173</f>
        <v>4.4623382810672473E-3</v>
      </c>
    </row>
    <row r="174" spans="1:8" x14ac:dyDescent="0.3">
      <c r="A174">
        <v>200</v>
      </c>
      <c r="B174" t="s">
        <v>115</v>
      </c>
      <c r="C174" s="4">
        <v>1897167</v>
      </c>
      <c r="D174" s="4">
        <f>C174/J1</f>
        <v>196.95601529830446</v>
      </c>
      <c r="E174" s="4">
        <v>1897167</v>
      </c>
      <c r="F174" s="4">
        <f>E174/J2</f>
        <v>189.89140008808104</v>
      </c>
      <c r="G174" s="29">
        <f>F174-D174</f>
        <v>-7.0646152102234225</v>
      </c>
      <c r="H174" s="30">
        <f>G174/D174</f>
        <v>-3.5868999479521047E-2</v>
      </c>
    </row>
    <row r="175" spans="1:8" x14ac:dyDescent="0.3">
      <c r="A175">
        <v>300</v>
      </c>
      <c r="B175" t="s">
        <v>332</v>
      </c>
      <c r="C175" s="4">
        <v>115418</v>
      </c>
      <c r="D175" s="4">
        <f>C175/J1</f>
        <v>11.982218420254888</v>
      </c>
      <c r="E175" s="4">
        <v>115418</v>
      </c>
      <c r="F175" s="4">
        <f>E175/J2</f>
        <v>11.552428233975258</v>
      </c>
      <c r="G175" s="29">
        <f>F175-D175</f>
        <v>-0.4297901862796305</v>
      </c>
      <c r="H175" s="30">
        <f>G175/D175</f>
        <v>-3.5868999479521081E-2</v>
      </c>
    </row>
    <row r="176" spans="1:8" x14ac:dyDescent="0.3">
      <c r="A176">
        <v>400</v>
      </c>
      <c r="B176" t="s">
        <v>235</v>
      </c>
      <c r="C176" s="4">
        <v>689202</v>
      </c>
      <c r="D176" s="4">
        <f>C176/J2</f>
        <v>68.983664971774033</v>
      </c>
      <c r="E176" s="4">
        <v>689202</v>
      </c>
      <c r="F176" s="4">
        <f>E176/J1</f>
        <v>71.550095302955427</v>
      </c>
      <c r="G176" s="29">
        <f t="shared" ref="G176:G183" si="12">F176-D176</f>
        <v>2.5664303311813939</v>
      </c>
      <c r="H176" s="30">
        <f t="shared" ref="H176:H183" si="13">G176/D176</f>
        <v>3.7203450008512842E-2</v>
      </c>
    </row>
    <row r="177" spans="1:8" x14ac:dyDescent="0.3">
      <c r="A177" s="2">
        <v>800</v>
      </c>
      <c r="B177" s="2" t="s">
        <v>180</v>
      </c>
      <c r="C177" s="4">
        <v>118162</v>
      </c>
      <c r="D177" s="4">
        <f>C177/J1</f>
        <v>12.267089127988339</v>
      </c>
      <c r="E177" s="4">
        <v>118162</v>
      </c>
      <c r="F177" s="4">
        <f>E177/J2</f>
        <v>11.827080914441288</v>
      </c>
      <c r="G177" s="29">
        <f t="shared" si="12"/>
        <v>-0.44000821354705089</v>
      </c>
      <c r="H177" s="30">
        <f t="shared" si="13"/>
        <v>-3.5868999479520956E-2</v>
      </c>
    </row>
    <row r="178" spans="1:8" x14ac:dyDescent="0.3">
      <c r="A178" s="2">
        <v>2100</v>
      </c>
      <c r="B178" s="2" t="s">
        <v>81</v>
      </c>
      <c r="C178" s="4">
        <v>32840</v>
      </c>
      <c r="D178" s="4">
        <f>C178/J1</f>
        <v>3.409312697509665</v>
      </c>
      <c r="E178" s="4">
        <v>32840</v>
      </c>
      <c r="F178" s="4">
        <f>E178/J2</f>
        <v>3.2870240621371662</v>
      </c>
      <c r="G178" s="29">
        <f t="shared" si="12"/>
        <v>-0.12228863537249879</v>
      </c>
      <c r="H178" s="30">
        <f t="shared" si="13"/>
        <v>-3.5868999479521081E-2</v>
      </c>
    </row>
    <row r="179" spans="1:8" x14ac:dyDescent="0.3">
      <c r="A179" s="2">
        <v>2200</v>
      </c>
      <c r="B179" s="2" t="s">
        <v>83</v>
      </c>
      <c r="C179" s="4">
        <v>794609</v>
      </c>
      <c r="D179" s="4">
        <f>C179/J1</f>
        <v>82.493013192918923</v>
      </c>
      <c r="E179" s="4">
        <v>794609</v>
      </c>
      <c r="F179" s="4">
        <f>E179/J2</f>
        <v>79.534071345637997</v>
      </c>
      <c r="G179" s="29">
        <f t="shared" si="12"/>
        <v>-2.9589418472809257</v>
      </c>
      <c r="H179" s="30">
        <f t="shared" si="13"/>
        <v>-3.5868999479520977E-2</v>
      </c>
    </row>
    <row r="180" spans="1:8" x14ac:dyDescent="0.3">
      <c r="A180" s="2">
        <v>2500</v>
      </c>
      <c r="B180" s="2" t="s">
        <v>89</v>
      </c>
      <c r="C180" s="4">
        <v>50400</v>
      </c>
      <c r="D180" s="4">
        <f>C180/J1</f>
        <v>5.2323191216348084</v>
      </c>
      <c r="E180" s="4">
        <v>50400</v>
      </c>
      <c r="F180" s="4">
        <f>E180/J2</f>
        <v>5.0446410697842019</v>
      </c>
      <c r="G180" s="29">
        <f t="shared" si="12"/>
        <v>-0.18767805185060649</v>
      </c>
      <c r="H180" s="30">
        <f t="shared" si="13"/>
        <v>-3.5868999479520956E-2</v>
      </c>
    </row>
    <row r="181" spans="1:8" x14ac:dyDescent="0.3">
      <c r="A181" s="2">
        <v>2600</v>
      </c>
      <c r="B181" s="2" t="s">
        <v>165</v>
      </c>
      <c r="C181" s="4">
        <v>10065</v>
      </c>
      <c r="D181" s="4">
        <f>C181/J1</f>
        <v>1.0449065864931419</v>
      </c>
      <c r="E181" s="4">
        <v>10065</v>
      </c>
      <c r="F181" s="4">
        <f>E181/J2</f>
        <v>1.0074268326860714</v>
      </c>
      <c r="G181" s="29">
        <f t="shared" si="12"/>
        <v>-3.7479753807070582E-2</v>
      </c>
      <c r="H181" s="30">
        <f t="shared" si="13"/>
        <v>-3.5868999479521005E-2</v>
      </c>
    </row>
    <row r="182" spans="1:8" x14ac:dyDescent="0.3">
      <c r="A182" s="2">
        <v>2700</v>
      </c>
      <c r="B182" s="2" t="s">
        <v>93</v>
      </c>
      <c r="C182" s="4">
        <v>16700</v>
      </c>
      <c r="D182" s="4">
        <f>C182/J1</f>
        <v>1.7337247883194704</v>
      </c>
      <c r="E182" s="4">
        <v>16700</v>
      </c>
      <c r="F182" s="4">
        <f>E182/J2</f>
        <v>1.6715378147896065</v>
      </c>
      <c r="G182" s="29">
        <f t="shared" si="12"/>
        <v>-6.2186973529863909E-2</v>
      </c>
      <c r="H182" s="30">
        <f t="shared" si="13"/>
        <v>-3.5868999479521095E-2</v>
      </c>
    </row>
    <row r="183" spans="1:8" x14ac:dyDescent="0.3">
      <c r="A183" s="1"/>
      <c r="B183" s="1" t="s">
        <v>222</v>
      </c>
      <c r="C183" s="5">
        <v>6462137</v>
      </c>
      <c r="D183" s="5">
        <f>C183/J1</f>
        <v>670.87228158182143</v>
      </c>
      <c r="E183" s="5">
        <v>5034454</v>
      </c>
      <c r="F183" s="5">
        <f>E183/J2</f>
        <v>503.9089962765745</v>
      </c>
      <c r="G183" s="15">
        <f t="shared" si="12"/>
        <v>-166.96328530524693</v>
      </c>
      <c r="H183" s="14">
        <f t="shared" si="13"/>
        <v>-0.24887491984550508</v>
      </c>
    </row>
    <row r="184" spans="1:8" x14ac:dyDescent="0.3">
      <c r="C184" s="4"/>
      <c r="D184" s="4"/>
      <c r="E184" s="4"/>
      <c r="F184" s="4"/>
      <c r="G184" s="15"/>
      <c r="H184" s="14"/>
    </row>
    <row r="185" spans="1:8" x14ac:dyDescent="0.3">
      <c r="A185" s="91" t="s">
        <v>252</v>
      </c>
      <c r="B185" s="91"/>
      <c r="C185" s="91"/>
      <c r="D185" s="91"/>
      <c r="E185" s="91"/>
      <c r="F185" s="91"/>
      <c r="G185" s="91"/>
      <c r="H185" s="91"/>
    </row>
    <row r="186" spans="1:8" x14ac:dyDescent="0.3">
      <c r="A186">
        <v>3100</v>
      </c>
      <c r="B186" t="s">
        <v>254</v>
      </c>
      <c r="C186" s="4">
        <v>3522420</v>
      </c>
      <c r="D186" s="4">
        <f>C186/J1</f>
        <v>365.68304604025559</v>
      </c>
      <c r="E186" s="4">
        <v>3566982</v>
      </c>
      <c r="F186" s="4">
        <f>E186/J2</f>
        <v>357.02666453136891</v>
      </c>
      <c r="G186" s="29">
        <f>F186-D186</f>
        <v>-8.6563815088866818</v>
      </c>
      <c r="H186" s="30">
        <f>G186/D186</f>
        <v>-2.3671815258106767E-2</v>
      </c>
    </row>
    <row r="187" spans="1:8" x14ac:dyDescent="0.3">
      <c r="B187" s="1" t="s">
        <v>106</v>
      </c>
      <c r="C187" s="5">
        <f>C186</f>
        <v>3522420</v>
      </c>
      <c r="D187" s="5">
        <f>C187/J1</f>
        <v>365.68304604025559</v>
      </c>
      <c r="E187" s="5">
        <f>E186</f>
        <v>3566982</v>
      </c>
      <c r="F187" s="5">
        <f>E187/J2</f>
        <v>357.02666453136891</v>
      </c>
      <c r="G187" s="15">
        <f>F187-D187</f>
        <v>-8.6563815088866818</v>
      </c>
      <c r="H187" s="14">
        <f>G187/D187</f>
        <v>-2.3671815258106767E-2</v>
      </c>
    </row>
    <row r="188" spans="1:8" x14ac:dyDescent="0.3">
      <c r="C188" s="4"/>
      <c r="D188" s="4"/>
      <c r="E188" s="4"/>
      <c r="F188" s="4"/>
      <c r="G188" s="15"/>
      <c r="H188" s="14"/>
    </row>
    <row r="189" spans="1:8" x14ac:dyDescent="0.3">
      <c r="A189" s="91" t="s">
        <v>258</v>
      </c>
      <c r="B189" s="91"/>
      <c r="C189" s="91"/>
      <c r="D189" s="91"/>
      <c r="E189" s="91"/>
      <c r="F189" s="91"/>
      <c r="G189" s="91"/>
      <c r="H189" s="91"/>
    </row>
    <row r="190" spans="1:8" x14ac:dyDescent="0.3">
      <c r="A190">
        <v>2600</v>
      </c>
      <c r="B190" s="2" t="s">
        <v>165</v>
      </c>
      <c r="C190" s="4">
        <v>48433</v>
      </c>
      <c r="D190" s="4">
        <f>C190/J1</f>
        <v>5.028113333693228</v>
      </c>
      <c r="E190" s="4">
        <v>0</v>
      </c>
      <c r="F190" s="4">
        <f>E190/J2</f>
        <v>0</v>
      </c>
      <c r="G190" s="29">
        <f>F190-D190</f>
        <v>-5.028113333693228</v>
      </c>
      <c r="H190" s="30">
        <f>G190/D190</f>
        <v>-1</v>
      </c>
    </row>
    <row r="191" spans="1:8" x14ac:dyDescent="0.3">
      <c r="A191">
        <v>4500</v>
      </c>
      <c r="B191" s="2" t="s">
        <v>337</v>
      </c>
      <c r="C191" s="4">
        <v>31161701</v>
      </c>
      <c r="D191" s="4">
        <f>C191/J1</f>
        <v>3235.0786508921933</v>
      </c>
      <c r="E191" s="4">
        <v>18000000</v>
      </c>
      <c r="F191" s="4">
        <f>E191/J2</f>
        <v>1801.6575249229293</v>
      </c>
      <c r="G191" s="29">
        <f>F191-D191</f>
        <v>-1433.421125969264</v>
      </c>
      <c r="H191" s="30">
        <f>G191/D191</f>
        <v>-0.44308694800169535</v>
      </c>
    </row>
    <row r="192" spans="1:8" x14ac:dyDescent="0.3">
      <c r="A192">
        <v>4600</v>
      </c>
      <c r="B192" s="2" t="s">
        <v>302</v>
      </c>
      <c r="C192" s="4">
        <v>1425690</v>
      </c>
      <c r="D192" s="4">
        <f>C192/J1</f>
        <v>148.00922715324467</v>
      </c>
      <c r="E192" s="4">
        <v>325000</v>
      </c>
      <c r="F192" s="4">
        <f>E192/J2</f>
        <v>32.529927533330664</v>
      </c>
      <c r="G192" s="29">
        <f>F192-D192</f>
        <v>-115.479299619914</v>
      </c>
      <c r="H192" s="30">
        <f>G192/D192</f>
        <v>-0.78021689485852075</v>
      </c>
    </row>
    <row r="193" spans="1:8" x14ac:dyDescent="0.3">
      <c r="A193">
        <v>4700</v>
      </c>
      <c r="B193" s="2" t="s">
        <v>175</v>
      </c>
      <c r="C193" s="4">
        <v>2772343</v>
      </c>
      <c r="D193" s="4">
        <f>C193/J1</f>
        <v>287.81316052838116</v>
      </c>
      <c r="E193" s="4">
        <v>11925000</v>
      </c>
      <c r="F193" s="4">
        <f>E193/J2</f>
        <v>1193.5981102614405</v>
      </c>
      <c r="G193" s="29">
        <f>F193-D193</f>
        <v>905.78494973305942</v>
      </c>
      <c r="H193" s="30">
        <f>G193/D193</f>
        <v>3.1471283247443451</v>
      </c>
    </row>
    <row r="194" spans="1:8" x14ac:dyDescent="0.3">
      <c r="B194" s="1" t="s">
        <v>106</v>
      </c>
      <c r="C194" s="5">
        <v>54414958</v>
      </c>
      <c r="D194" s="5">
        <f>C194/J1</f>
        <v>5649.1354215546626</v>
      </c>
      <c r="E194" s="5">
        <v>34314143</v>
      </c>
      <c r="F194" s="5">
        <f>E194/J2</f>
        <v>3434.5741081795254</v>
      </c>
      <c r="G194" s="15">
        <f>F194-D194</f>
        <v>-2214.5613133751372</v>
      </c>
      <c r="H194" s="14">
        <f>G194/D194</f>
        <v>-0.39201774220623692</v>
      </c>
    </row>
    <row r="195" spans="1:8" x14ac:dyDescent="0.3">
      <c r="C195" s="4"/>
      <c r="D195" s="4"/>
      <c r="E195" s="4"/>
      <c r="F195" s="4"/>
      <c r="G195" s="15"/>
      <c r="H195" s="14"/>
    </row>
    <row r="196" spans="1:8" x14ac:dyDescent="0.3">
      <c r="A196" s="91" t="s">
        <v>263</v>
      </c>
      <c r="B196" s="91"/>
      <c r="C196" s="91"/>
      <c r="D196" s="91"/>
      <c r="E196" s="91"/>
      <c r="F196" s="91"/>
      <c r="G196" s="91"/>
      <c r="H196" s="91"/>
    </row>
    <row r="197" spans="1:8" x14ac:dyDescent="0.3">
      <c r="A197">
        <v>2600</v>
      </c>
      <c r="B197" t="s">
        <v>336</v>
      </c>
      <c r="C197" s="4">
        <v>184811</v>
      </c>
      <c r="D197" s="4">
        <f>C197/J1</f>
        <v>19.186312087072434</v>
      </c>
      <c r="E197" s="4">
        <v>462536</v>
      </c>
      <c r="F197" s="28">
        <f>E197/J2</f>
        <v>46.29619249709733</v>
      </c>
      <c r="G197" s="29">
        <f>F197-D197</f>
        <v>27.109880410024896</v>
      </c>
      <c r="H197" s="30">
        <f>G197/D197</f>
        <v>1.4129802687975295</v>
      </c>
    </row>
    <row r="198" spans="1:8" x14ac:dyDescent="0.3">
      <c r="B198" s="1" t="s">
        <v>222</v>
      </c>
      <c r="C198" s="5">
        <v>577347</v>
      </c>
      <c r="D198" s="5">
        <f>C198/J1</f>
        <v>59.937772776160557</v>
      </c>
      <c r="E198" s="5">
        <v>462536</v>
      </c>
      <c r="F198" s="5">
        <f>E198/J2</f>
        <v>46.29619249709733</v>
      </c>
      <c r="G198" s="15">
        <f>F198-D198</f>
        <v>-13.641580279063227</v>
      </c>
      <c r="H198" s="14">
        <f>G198/D198</f>
        <v>-0.22759571547658478</v>
      </c>
    </row>
    <row r="200" spans="1:8" x14ac:dyDescent="0.3">
      <c r="A200" s="91" t="s">
        <v>338</v>
      </c>
      <c r="B200" s="91"/>
      <c r="C200" s="91"/>
      <c r="D200" s="91"/>
      <c r="E200" s="91"/>
      <c r="F200" s="91"/>
      <c r="G200" s="91"/>
      <c r="H200" s="91"/>
    </row>
    <row r="201" spans="1:8" x14ac:dyDescent="0.3">
      <c r="A201">
        <v>100</v>
      </c>
      <c r="B201" t="s">
        <v>339</v>
      </c>
      <c r="C201" s="4">
        <v>2692</v>
      </c>
      <c r="D201" s="4">
        <f>C201/J1</f>
        <v>0.2794722832428751</v>
      </c>
      <c r="E201" s="4">
        <v>5120</v>
      </c>
      <c r="F201" s="4">
        <f>E201/J2</f>
        <v>0.51247147375585544</v>
      </c>
      <c r="G201" s="11">
        <f>F201-D201</f>
        <v>0.23299919051298035</v>
      </c>
      <c r="H201" s="7">
        <f>G201/D201</f>
        <v>0.83371126399140139</v>
      </c>
    </row>
    <row r="202" spans="1:8" x14ac:dyDescent="0.3">
      <c r="B202" s="1" t="s">
        <v>222</v>
      </c>
      <c r="C202" s="5">
        <v>50989</v>
      </c>
      <c r="D202" s="15">
        <f>C202/J1</f>
        <v>5.2934666605761365</v>
      </c>
      <c r="E202" s="5">
        <v>48997</v>
      </c>
      <c r="F202" s="15">
        <f>E202/J2</f>
        <v>4.9042118749249317</v>
      </c>
      <c r="G202" s="15">
        <f>F202-D202</f>
        <v>-0.38925478565120475</v>
      </c>
      <c r="H202" s="6">
        <f>G202/D202</f>
        <v>-7.3534946115791464E-2</v>
      </c>
    </row>
    <row r="203" spans="1:8" x14ac:dyDescent="0.3">
      <c r="B203" s="1"/>
    </row>
  </sheetData>
  <mergeCells count="12">
    <mergeCell ref="A200:H200"/>
    <mergeCell ref="A185:H185"/>
    <mergeCell ref="A189:H189"/>
    <mergeCell ref="A196:H196"/>
    <mergeCell ref="A134:H134"/>
    <mergeCell ref="A158:H158"/>
    <mergeCell ref="A163:H163"/>
    <mergeCell ref="A130:H130"/>
    <mergeCell ref="A138:H138"/>
    <mergeCell ref="A142:H142"/>
    <mergeCell ref="A153:H153"/>
    <mergeCell ref="A172:H17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B964-E4A5-43F8-96C8-450B02913107}">
  <sheetPr>
    <tabColor theme="9" tint="0.39997558519241921"/>
  </sheetPr>
  <dimension ref="A1:K117"/>
  <sheetViews>
    <sheetView topLeftCell="A78" workbookViewId="0">
      <selection activeCell="H87" sqref="H87"/>
    </sheetView>
  </sheetViews>
  <sheetFormatPr defaultRowHeight="14.4" x14ac:dyDescent="0.3"/>
  <cols>
    <col min="2" max="2" width="28" bestFit="1" customWidth="1"/>
    <col min="3" max="3" width="16.109375" bestFit="1" customWidth="1"/>
    <col min="4" max="4" width="16.109375" customWidth="1"/>
    <col min="5" max="5" width="16.109375" bestFit="1" customWidth="1"/>
    <col min="6" max="6" width="16.109375" customWidth="1"/>
    <col min="7" max="7" width="16.77734375" bestFit="1" customWidth="1"/>
    <col min="8" max="8" width="11.44140625" bestFit="1" customWidth="1"/>
  </cols>
  <sheetData>
    <row r="1" spans="1:11" x14ac:dyDescent="0.3">
      <c r="B1" s="3" t="s">
        <v>41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26</v>
      </c>
      <c r="H1" s="1" t="s">
        <v>27</v>
      </c>
    </row>
    <row r="2" spans="1:11" x14ac:dyDescent="0.3">
      <c r="A2">
        <v>1110</v>
      </c>
      <c r="B2" t="s">
        <v>23</v>
      </c>
      <c r="C2" s="4">
        <v>21134164</v>
      </c>
      <c r="D2" s="4">
        <f>C2/$K$2</f>
        <v>3690.2678540247948</v>
      </c>
      <c r="E2" s="4">
        <v>22398945</v>
      </c>
      <c r="F2" s="4">
        <f>E2/$K$3</f>
        <v>3903.3432664157258</v>
      </c>
      <c r="G2" s="11">
        <f>F2-D2</f>
        <v>213.07541239093098</v>
      </c>
      <c r="H2" s="8">
        <f>G2/D2</f>
        <v>5.7739822912458792E-2</v>
      </c>
      <c r="K2">
        <v>5727</v>
      </c>
    </row>
    <row r="3" spans="1:11" x14ac:dyDescent="0.3">
      <c r="A3">
        <v>1120</v>
      </c>
      <c r="B3" t="s">
        <v>28</v>
      </c>
      <c r="C3" s="4">
        <v>14976673</v>
      </c>
      <c r="D3" s="4">
        <f t="shared" ref="D3:D29" si="0">C3/$K$2</f>
        <v>2615.0991793259996</v>
      </c>
      <c r="E3" s="4">
        <v>16366341</v>
      </c>
      <c r="F3" s="4">
        <f t="shared" ref="F3:F29" si="1">E3/$K$3</f>
        <v>2852.0739230447512</v>
      </c>
      <c r="G3" s="11">
        <f t="shared" ref="G3:G62" si="2">F3-D3</f>
        <v>236.9747437187516</v>
      </c>
      <c r="H3" s="8">
        <f t="shared" ref="H3:H62" si="3">G3/D3</f>
        <v>9.0617880037661927E-2</v>
      </c>
      <c r="K3">
        <v>5738.4</v>
      </c>
    </row>
    <row r="4" spans="1:11" x14ac:dyDescent="0.3">
      <c r="A4">
        <v>1191</v>
      </c>
      <c r="B4" t="s">
        <v>31</v>
      </c>
      <c r="C4" s="4">
        <v>85000</v>
      </c>
      <c r="D4" s="4">
        <f t="shared" si="0"/>
        <v>14.841976602060415</v>
      </c>
      <c r="E4" s="4">
        <v>85000</v>
      </c>
      <c r="F4" s="4">
        <f t="shared" si="1"/>
        <v>14.812491286769832</v>
      </c>
      <c r="G4" s="11">
        <f t="shared" si="2"/>
        <v>-2.9485315290582292E-2</v>
      </c>
      <c r="H4" s="8">
        <f t="shared" si="3"/>
        <v>-1.9866164784607624E-3</v>
      </c>
    </row>
    <row r="5" spans="1:11" x14ac:dyDescent="0.3">
      <c r="A5">
        <v>1192</v>
      </c>
      <c r="B5" t="s">
        <v>32</v>
      </c>
      <c r="C5" s="4">
        <v>3293956</v>
      </c>
      <c r="D5" s="4">
        <f t="shared" si="0"/>
        <v>575.16256329666487</v>
      </c>
      <c r="E5" s="4">
        <v>3671719</v>
      </c>
      <c r="F5" s="4">
        <f t="shared" si="1"/>
        <v>639.85065523490869</v>
      </c>
      <c r="G5" s="11">
        <f t="shared" si="2"/>
        <v>64.688091938243815</v>
      </c>
      <c r="H5" s="8">
        <f t="shared" si="3"/>
        <v>0.11246923229403258</v>
      </c>
    </row>
    <row r="6" spans="1:11" x14ac:dyDescent="0.3">
      <c r="A6">
        <v>1210</v>
      </c>
      <c r="B6" t="s">
        <v>185</v>
      </c>
      <c r="C6" s="4">
        <v>35000</v>
      </c>
      <c r="D6" s="4">
        <f t="shared" si="0"/>
        <v>6.1114021302601715</v>
      </c>
      <c r="E6" s="4">
        <v>35000</v>
      </c>
      <c r="F6" s="4">
        <f t="shared" si="1"/>
        <v>6.0992611180816958</v>
      </c>
      <c r="G6" s="11">
        <f t="shared" si="2"/>
        <v>-1.2141012178475741E-2</v>
      </c>
      <c r="H6" s="8">
        <f t="shared" si="3"/>
        <v>-1.9866164784608734E-3</v>
      </c>
    </row>
    <row r="7" spans="1:11" x14ac:dyDescent="0.3">
      <c r="A7">
        <v>1300</v>
      </c>
      <c r="B7" t="s">
        <v>34</v>
      </c>
      <c r="C7" s="4">
        <v>264000</v>
      </c>
      <c r="D7" s="4">
        <f t="shared" si="0"/>
        <v>46.09743321110529</v>
      </c>
      <c r="E7" s="4">
        <v>264000</v>
      </c>
      <c r="F7" s="4">
        <f t="shared" si="1"/>
        <v>46.00585529067336</v>
      </c>
      <c r="G7" s="11">
        <f t="shared" si="2"/>
        <v>-9.1577920431930693E-2</v>
      </c>
      <c r="H7" s="8">
        <f t="shared" si="3"/>
        <v>-1.98661647846086E-3</v>
      </c>
    </row>
    <row r="8" spans="1:11" x14ac:dyDescent="0.3">
      <c r="A8">
        <v>1500</v>
      </c>
      <c r="B8" t="s">
        <v>107</v>
      </c>
      <c r="C8" s="4">
        <v>45000</v>
      </c>
      <c r="D8" s="4">
        <f t="shared" si="0"/>
        <v>7.8575170246202202</v>
      </c>
      <c r="E8" s="4">
        <v>45000</v>
      </c>
      <c r="F8" s="4">
        <f t="shared" si="1"/>
        <v>7.8419071518193233</v>
      </c>
      <c r="G8" s="11">
        <f t="shared" si="2"/>
        <v>-1.5609872800896873E-2</v>
      </c>
      <c r="H8" s="8">
        <f t="shared" si="3"/>
        <v>-1.9866164784608088E-3</v>
      </c>
    </row>
    <row r="9" spans="1:11" x14ac:dyDescent="0.3">
      <c r="A9">
        <v>1990</v>
      </c>
      <c r="B9" t="s">
        <v>39</v>
      </c>
      <c r="C9" s="4">
        <v>150000</v>
      </c>
      <c r="D9" s="4">
        <f t="shared" si="0"/>
        <v>26.191723415400734</v>
      </c>
      <c r="E9" s="4">
        <v>158000</v>
      </c>
      <c r="F9" s="4">
        <f t="shared" si="1"/>
        <v>27.533807333054511</v>
      </c>
      <c r="G9" s="11">
        <f t="shared" si="2"/>
        <v>1.3420839176537775</v>
      </c>
      <c r="H9" s="8">
        <f t="shared" si="3"/>
        <v>5.1240763976021224E-2</v>
      </c>
    </row>
    <row r="10" spans="1:11" x14ac:dyDescent="0.3">
      <c r="A10" s="1">
        <v>1000</v>
      </c>
      <c r="B10" s="1" t="s">
        <v>40</v>
      </c>
      <c r="C10" s="5">
        <f>SUM(C2:C9)</f>
        <v>39983793</v>
      </c>
      <c r="D10" s="5">
        <f t="shared" si="0"/>
        <v>6981.629649030906</v>
      </c>
      <c r="E10" s="5">
        <f>SUM(E2:E9)</f>
        <v>43024005</v>
      </c>
      <c r="F10" s="5">
        <f t="shared" si="1"/>
        <v>7497.5611668757847</v>
      </c>
      <c r="G10" s="15">
        <f t="shared" si="2"/>
        <v>515.93151784487873</v>
      </c>
      <c r="H10" s="14">
        <f t="shared" si="3"/>
        <v>7.3898436866597944E-2</v>
      </c>
    </row>
    <row r="11" spans="1:11" x14ac:dyDescent="0.3">
      <c r="C11" s="4"/>
      <c r="D11" s="4"/>
      <c r="E11" s="4"/>
      <c r="F11" s="4"/>
      <c r="G11" s="11"/>
      <c r="H11" s="8"/>
    </row>
    <row r="12" spans="1:11" x14ac:dyDescent="0.3">
      <c r="A12" s="1">
        <v>3000</v>
      </c>
      <c r="B12" s="3" t="s">
        <v>42</v>
      </c>
      <c r="C12" s="4"/>
      <c r="D12" s="4"/>
      <c r="E12" s="4"/>
      <c r="F12" s="4"/>
      <c r="G12" s="11"/>
      <c r="H12" s="8"/>
    </row>
    <row r="13" spans="1:11" x14ac:dyDescent="0.3">
      <c r="A13">
        <v>3110</v>
      </c>
      <c r="B13" t="s">
        <v>43</v>
      </c>
      <c r="C13" s="4">
        <v>13003295</v>
      </c>
      <c r="D13" s="4">
        <f t="shared" si="0"/>
        <v>2270.5247075257553</v>
      </c>
      <c r="E13" s="4">
        <v>10652580</v>
      </c>
      <c r="F13" s="4">
        <f t="shared" si="1"/>
        <v>1856.3676286072773</v>
      </c>
      <c r="G13" s="11">
        <f t="shared" si="2"/>
        <v>-414.15707891847796</v>
      </c>
      <c r="H13" s="8">
        <f t="shared" si="3"/>
        <v>-0.18240588950463119</v>
      </c>
    </row>
    <row r="14" spans="1:11" x14ac:dyDescent="0.3">
      <c r="A14" s="1">
        <v>3000</v>
      </c>
      <c r="B14" s="3" t="s">
        <v>46</v>
      </c>
      <c r="C14" s="5">
        <f>SUM(C13:C13)</f>
        <v>13003295</v>
      </c>
      <c r="D14" s="4">
        <f t="shared" si="0"/>
        <v>2270.5247075257553</v>
      </c>
      <c r="E14" s="5">
        <f>SUM(E13:E13)</f>
        <v>10652580</v>
      </c>
      <c r="F14" s="4">
        <f t="shared" si="1"/>
        <v>1856.3676286072773</v>
      </c>
      <c r="G14" s="15">
        <f t="shared" si="2"/>
        <v>-414.15707891847796</v>
      </c>
      <c r="H14" s="14">
        <f t="shared" si="3"/>
        <v>-0.18240588950463119</v>
      </c>
    </row>
    <row r="15" spans="1:11" x14ac:dyDescent="0.3">
      <c r="C15" s="4"/>
      <c r="D15" s="4">
        <f t="shared" si="0"/>
        <v>0</v>
      </c>
      <c r="E15" s="4"/>
      <c r="F15" s="4">
        <f t="shared" si="1"/>
        <v>0</v>
      </c>
      <c r="G15" s="11"/>
      <c r="H15" s="8"/>
    </row>
    <row r="16" spans="1:11" x14ac:dyDescent="0.3">
      <c r="A16" s="1">
        <v>4000</v>
      </c>
      <c r="B16" s="3" t="s">
        <v>44</v>
      </c>
      <c r="C16" s="4"/>
      <c r="D16" s="4">
        <f t="shared" si="0"/>
        <v>0</v>
      </c>
      <c r="E16" s="4"/>
      <c r="F16" s="4">
        <f t="shared" si="1"/>
        <v>0</v>
      </c>
      <c r="G16" s="11"/>
      <c r="H16" s="8"/>
    </row>
    <row r="17" spans="1:8" x14ac:dyDescent="0.3">
      <c r="A17">
        <v>4800</v>
      </c>
      <c r="B17" s="16" t="s">
        <v>47</v>
      </c>
      <c r="C17" s="4">
        <v>2000</v>
      </c>
      <c r="D17" s="4">
        <f t="shared" si="0"/>
        <v>0.34922297887200976</v>
      </c>
      <c r="E17" s="4">
        <v>0</v>
      </c>
      <c r="F17" s="4">
        <f t="shared" si="1"/>
        <v>0</v>
      </c>
      <c r="G17" s="11">
        <f t="shared" si="2"/>
        <v>-0.34922297887200976</v>
      </c>
      <c r="H17" s="8">
        <f t="shared" si="3"/>
        <v>-1</v>
      </c>
    </row>
    <row r="18" spans="1:8" x14ac:dyDescent="0.3">
      <c r="A18" s="1">
        <v>4000</v>
      </c>
      <c r="B18" s="3" t="s">
        <v>49</v>
      </c>
      <c r="C18" s="5">
        <f>SUM(C17:C17)</f>
        <v>2000</v>
      </c>
      <c r="D18" s="5">
        <f t="shared" si="0"/>
        <v>0.34922297887200976</v>
      </c>
      <c r="E18" s="5">
        <f>SUM(E17:E17)</f>
        <v>0</v>
      </c>
      <c r="F18" s="5">
        <f t="shared" si="1"/>
        <v>0</v>
      </c>
      <c r="G18" s="15">
        <f t="shared" si="2"/>
        <v>-0.34922297887200976</v>
      </c>
      <c r="H18" s="14">
        <f t="shared" si="3"/>
        <v>-1</v>
      </c>
    </row>
    <row r="19" spans="1:8" x14ac:dyDescent="0.3">
      <c r="B19" s="3"/>
      <c r="C19" s="5"/>
      <c r="D19" s="4"/>
      <c r="E19" s="5"/>
      <c r="F19" s="4"/>
      <c r="G19" s="11"/>
      <c r="H19" s="8"/>
    </row>
    <row r="20" spans="1:8" x14ac:dyDescent="0.3">
      <c r="B20" s="3" t="s">
        <v>190</v>
      </c>
      <c r="C20" s="5"/>
      <c r="D20" s="4"/>
      <c r="E20" s="5"/>
      <c r="F20" s="4"/>
      <c r="G20" s="11"/>
      <c r="H20" s="8"/>
    </row>
    <row r="21" spans="1:8" x14ac:dyDescent="0.3">
      <c r="A21">
        <v>5300</v>
      </c>
      <c r="B21" s="16" t="s">
        <v>191</v>
      </c>
      <c r="C21" s="28">
        <v>8000</v>
      </c>
      <c r="D21" s="4">
        <f t="shared" si="0"/>
        <v>1.396891915488039</v>
      </c>
      <c r="E21" s="28">
        <v>8000</v>
      </c>
      <c r="F21" s="4">
        <f t="shared" si="1"/>
        <v>1.3941168269901019</v>
      </c>
      <c r="G21" s="11">
        <f t="shared" si="2"/>
        <v>-2.7750884979371726E-3</v>
      </c>
      <c r="H21" s="8">
        <f t="shared" si="3"/>
        <v>-1.9866164784607737E-3</v>
      </c>
    </row>
    <row r="22" spans="1:8" x14ac:dyDescent="0.3">
      <c r="B22" s="3" t="s">
        <v>193</v>
      </c>
      <c r="C22" s="5">
        <f>SUM(C21:C21)</f>
        <v>8000</v>
      </c>
      <c r="D22" s="5">
        <f t="shared" si="0"/>
        <v>1.396891915488039</v>
      </c>
      <c r="E22" s="5">
        <f>SUM(E21:E21)</f>
        <v>8000</v>
      </c>
      <c r="F22" s="5">
        <f t="shared" si="1"/>
        <v>1.3941168269901019</v>
      </c>
      <c r="G22" s="15">
        <f t="shared" si="2"/>
        <v>-2.7750884979371726E-3</v>
      </c>
      <c r="H22" s="14">
        <f t="shared" si="3"/>
        <v>-1.9866164784607737E-3</v>
      </c>
    </row>
    <row r="23" spans="1:8" x14ac:dyDescent="0.3">
      <c r="C23" s="4"/>
      <c r="D23" s="4"/>
      <c r="E23" s="4"/>
      <c r="F23" s="4"/>
      <c r="G23" s="11"/>
      <c r="H23" s="8"/>
    </row>
    <row r="24" spans="1:8" x14ac:dyDescent="0.3">
      <c r="B24" s="1" t="s">
        <v>56</v>
      </c>
      <c r="C24" s="4"/>
      <c r="D24" s="4"/>
      <c r="E24" s="4"/>
      <c r="F24" s="4"/>
      <c r="G24" s="11"/>
      <c r="H24" s="8"/>
    </row>
    <row r="25" spans="1:8" x14ac:dyDescent="0.3">
      <c r="B25" s="2" t="s">
        <v>112</v>
      </c>
      <c r="C25" s="4">
        <v>104844</v>
      </c>
      <c r="D25" s="4">
        <f t="shared" si="0"/>
        <v>18.306966998428496</v>
      </c>
      <c r="E25" s="4">
        <v>104844</v>
      </c>
      <c r="F25" s="4">
        <f t="shared" si="1"/>
        <v>18.27059807611878</v>
      </c>
      <c r="G25" s="11">
        <f t="shared" si="2"/>
        <v>-3.6368922309716112E-2</v>
      </c>
      <c r="H25" s="8">
        <f t="shared" si="3"/>
        <v>-1.9866164784608006E-3</v>
      </c>
    </row>
    <row r="26" spans="1:8" x14ac:dyDescent="0.3">
      <c r="B26" s="2" t="s">
        <v>113</v>
      </c>
      <c r="C26" s="4">
        <v>5992416</v>
      </c>
      <c r="D26" s="4">
        <f t="shared" si="0"/>
        <v>1046.3446830801468</v>
      </c>
      <c r="E26" s="4">
        <v>4725704</v>
      </c>
      <c r="F26" s="4">
        <f t="shared" si="1"/>
        <v>823.52293322180401</v>
      </c>
      <c r="G26" s="11">
        <f t="shared" si="2"/>
        <v>-222.82174985834274</v>
      </c>
      <c r="H26" s="8">
        <f t="shared" si="3"/>
        <v>-0.21295253224054017</v>
      </c>
    </row>
    <row r="27" spans="1:8" x14ac:dyDescent="0.3">
      <c r="B27" s="1" t="s">
        <v>55</v>
      </c>
      <c r="C27" s="5">
        <f>SUM(C25:C26)</f>
        <v>6097260</v>
      </c>
      <c r="D27" s="5">
        <f t="shared" si="0"/>
        <v>1064.6516500785751</v>
      </c>
      <c r="E27" s="5">
        <f>SUM(E25:E26)</f>
        <v>4830548</v>
      </c>
      <c r="F27" s="5">
        <f t="shared" si="1"/>
        <v>841.79353129792287</v>
      </c>
      <c r="G27" s="15">
        <f t="shared" si="2"/>
        <v>-222.85811878065226</v>
      </c>
      <c r="H27" s="14">
        <f t="shared" si="3"/>
        <v>-0.2093249174640405</v>
      </c>
    </row>
    <row r="28" spans="1:8" x14ac:dyDescent="0.3">
      <c r="C28" s="4"/>
      <c r="D28" s="4"/>
      <c r="E28" s="4"/>
      <c r="F28" s="4">
        <f t="shared" si="1"/>
        <v>0</v>
      </c>
      <c r="G28" s="11"/>
      <c r="H28" s="8"/>
    </row>
    <row r="29" spans="1:8" x14ac:dyDescent="0.3">
      <c r="B29" s="6" t="s">
        <v>57</v>
      </c>
      <c r="C29" s="5">
        <v>59094348</v>
      </c>
      <c r="D29" s="5">
        <f t="shared" si="0"/>
        <v>10318.552121529596</v>
      </c>
      <c r="E29" s="5">
        <v>58515133</v>
      </c>
      <c r="F29" s="5">
        <f t="shared" si="1"/>
        <v>10197.116443607974</v>
      </c>
      <c r="G29" s="15">
        <f t="shared" si="2"/>
        <v>-121.43567792162139</v>
      </c>
      <c r="H29" s="14">
        <f t="shared" si="3"/>
        <v>-1.176867417941773E-2</v>
      </c>
    </row>
    <row r="30" spans="1:8" x14ac:dyDescent="0.3">
      <c r="D30" s="28"/>
      <c r="F30" s="28"/>
      <c r="G30" s="11"/>
      <c r="H30" s="8"/>
    </row>
    <row r="31" spans="1:8" x14ac:dyDescent="0.3">
      <c r="A31" s="91" t="s">
        <v>263</v>
      </c>
      <c r="B31" s="91"/>
      <c r="C31" s="91"/>
      <c r="D31" s="91"/>
      <c r="E31" s="91"/>
      <c r="F31" s="91"/>
      <c r="G31" s="91"/>
      <c r="H31" s="91"/>
    </row>
    <row r="32" spans="1:8" x14ac:dyDescent="0.3">
      <c r="A32">
        <v>1500</v>
      </c>
      <c r="B32" t="s">
        <v>107</v>
      </c>
      <c r="C32" s="4">
        <v>707</v>
      </c>
      <c r="D32" s="28">
        <f>C32/$K$2</f>
        <v>0.12345032303125546</v>
      </c>
      <c r="E32" s="4">
        <v>763</v>
      </c>
      <c r="F32" s="28">
        <f>E32/$K$3</f>
        <v>0.13296389237418096</v>
      </c>
      <c r="G32" s="11">
        <f t="shared" si="2"/>
        <v>9.5135693429255069E-3</v>
      </c>
      <c r="H32" s="8">
        <f t="shared" si="3"/>
        <v>7.7063948552948194E-2</v>
      </c>
    </row>
    <row r="33" spans="1:8" x14ac:dyDescent="0.3">
      <c r="A33">
        <v>1910</v>
      </c>
      <c r="B33" t="s">
        <v>109</v>
      </c>
      <c r="C33" s="4">
        <v>10498</v>
      </c>
      <c r="D33" s="28">
        <f t="shared" ref="D33:D35" si="4">C33/$K$2</f>
        <v>1.8330714160991792</v>
      </c>
      <c r="E33" s="4">
        <v>10498</v>
      </c>
      <c r="F33" s="28">
        <f t="shared" ref="F33:F35" si="5">E33/$K$3</f>
        <v>1.8294298062177612</v>
      </c>
      <c r="G33" s="11">
        <f t="shared" si="2"/>
        <v>-3.6416098814180398E-3</v>
      </c>
      <c r="H33" s="8">
        <f t="shared" si="3"/>
        <v>-1.9866164784607654E-3</v>
      </c>
    </row>
    <row r="34" spans="1:8" x14ac:dyDescent="0.3">
      <c r="A34" s="1">
        <v>1000</v>
      </c>
      <c r="B34" s="1" t="s">
        <v>40</v>
      </c>
      <c r="C34" s="5">
        <v>11205</v>
      </c>
      <c r="D34" s="5">
        <f t="shared" si="4"/>
        <v>1.9565217391304348</v>
      </c>
      <c r="E34" s="5">
        <v>11261</v>
      </c>
      <c r="F34" s="5">
        <f t="shared" si="5"/>
        <v>1.9623936985919421</v>
      </c>
      <c r="G34" s="15">
        <f t="shared" si="2"/>
        <v>5.8719594615073145E-3</v>
      </c>
      <c r="H34" s="14">
        <f t="shared" si="3"/>
        <v>3.0012237247704051E-3</v>
      </c>
    </row>
    <row r="35" spans="1:8" x14ac:dyDescent="0.3">
      <c r="B35" s="1" t="s">
        <v>57</v>
      </c>
      <c r="C35" s="5">
        <v>3642042</v>
      </c>
      <c r="D35" s="5">
        <f t="shared" si="4"/>
        <v>635.94237820848616</v>
      </c>
      <c r="E35" s="5">
        <v>153303</v>
      </c>
      <c r="F35" s="28">
        <f t="shared" si="5"/>
        <v>26.715286491007948</v>
      </c>
      <c r="G35" s="15">
        <f t="shared" si="2"/>
        <v>-609.22709171747817</v>
      </c>
      <c r="H35" s="14">
        <f t="shared" si="3"/>
        <v>-0.95799102653566248</v>
      </c>
    </row>
    <row r="36" spans="1:8" x14ac:dyDescent="0.3">
      <c r="D36" s="28"/>
      <c r="F36" s="28"/>
      <c r="G36" s="11"/>
      <c r="H36" s="8"/>
    </row>
    <row r="37" spans="1:8" x14ac:dyDescent="0.3">
      <c r="A37" s="91" t="s">
        <v>255</v>
      </c>
      <c r="B37" s="91"/>
      <c r="C37" s="91"/>
      <c r="D37" s="91"/>
      <c r="E37" s="91"/>
      <c r="F37" s="91"/>
      <c r="G37" s="91"/>
      <c r="H37" s="91"/>
    </row>
    <row r="38" spans="1:8" x14ac:dyDescent="0.3">
      <c r="A38">
        <v>1150</v>
      </c>
      <c r="B38" t="s">
        <v>256</v>
      </c>
      <c r="C38" s="4">
        <v>392251</v>
      </c>
      <c r="D38" s="28">
        <f>C38/'Douglas Revenues'!$K$2</f>
        <v>68.491531342762357</v>
      </c>
      <c r="E38" s="4">
        <v>400096</v>
      </c>
      <c r="F38" s="28">
        <f>E38/'Douglas Revenues'!$K$3</f>
        <v>69.722570751428975</v>
      </c>
      <c r="G38" s="11">
        <f>F38-D38</f>
        <v>1.2310394086666179</v>
      </c>
      <c r="H38" s="8">
        <f>G38/D38</f>
        <v>1.797360030550265E-2</v>
      </c>
    </row>
    <row r="39" spans="1:8" x14ac:dyDescent="0.3">
      <c r="A39">
        <v>1192</v>
      </c>
      <c r="B39" t="s">
        <v>32</v>
      </c>
      <c r="C39" s="4">
        <v>1349648</v>
      </c>
      <c r="D39" s="28">
        <f>C39/'Douglas Revenues'!$K$2</f>
        <v>235.66404749432513</v>
      </c>
      <c r="E39" s="4">
        <v>1363144</v>
      </c>
      <c r="F39" s="28">
        <f>E39/'Douglas Revenues'!$K$3</f>
        <v>237.54774850132443</v>
      </c>
      <c r="G39" s="11">
        <f>F39-D39</f>
        <v>1.8837010069993028</v>
      </c>
      <c r="H39" s="8">
        <f>G39/D39</f>
        <v>7.993162415003769E-3</v>
      </c>
    </row>
    <row r="40" spans="1:8" x14ac:dyDescent="0.3">
      <c r="A40">
        <v>1500</v>
      </c>
      <c r="B40" t="s">
        <v>257</v>
      </c>
      <c r="C40" s="4">
        <v>4000</v>
      </c>
      <c r="D40" s="28">
        <f>C40/'Douglas Revenues'!$K$2</f>
        <v>0.69844595774401952</v>
      </c>
      <c r="E40" s="4">
        <v>4000</v>
      </c>
      <c r="F40" s="28">
        <f>E40/'Douglas Revenues'!$K$3</f>
        <v>0.69705841349505093</v>
      </c>
      <c r="G40" s="11">
        <f>F40-D40</f>
        <v>-1.3875442489685863E-3</v>
      </c>
      <c r="H40" s="8">
        <f>G40/D40</f>
        <v>-1.9866164784607737E-3</v>
      </c>
    </row>
    <row r="41" spans="1:8" x14ac:dyDescent="0.3">
      <c r="A41" s="1">
        <v>1000</v>
      </c>
      <c r="B41" s="1" t="s">
        <v>40</v>
      </c>
      <c r="C41" s="15">
        <f>SUM(C38:C40)</f>
        <v>1745899</v>
      </c>
      <c r="D41" s="5">
        <f>C41/'Douglas Revenues'!$K$2</f>
        <v>304.8540247948315</v>
      </c>
      <c r="E41" s="15">
        <f>SUM(E38:E40)</f>
        <v>1767240</v>
      </c>
      <c r="F41" s="5">
        <f>E41/'Douglas Revenues'!$K$3</f>
        <v>307.96737766624847</v>
      </c>
      <c r="G41" s="15">
        <f>F41-D41</f>
        <v>3.1133528714169643</v>
      </c>
      <c r="H41" s="14">
        <f>G41/D41</f>
        <v>1.0212602157745066E-2</v>
      </c>
    </row>
    <row r="42" spans="1:8" x14ac:dyDescent="0.3">
      <c r="B42" s="1" t="s">
        <v>57</v>
      </c>
      <c r="C42" s="5">
        <v>6944343</v>
      </c>
      <c r="D42" s="5">
        <f t="shared" ref="D42" si="6">C42/5696.2</f>
        <v>1219.1185351637935</v>
      </c>
      <c r="E42" s="5">
        <v>3700517</v>
      </c>
      <c r="F42" s="5">
        <f t="shared" ref="F42" si="7">E42/5707.4</f>
        <v>648.37176297438418</v>
      </c>
      <c r="G42" s="15">
        <f t="shared" si="2"/>
        <v>-570.74677218940928</v>
      </c>
      <c r="H42" s="14">
        <f t="shared" si="3"/>
        <v>-0.46816347691139581</v>
      </c>
    </row>
    <row r="43" spans="1:8" x14ac:dyDescent="0.3">
      <c r="D43" s="28"/>
      <c r="F43" s="28"/>
      <c r="G43" s="11"/>
      <c r="H43" s="8"/>
    </row>
    <row r="44" spans="1:8" x14ac:dyDescent="0.3">
      <c r="A44" s="91" t="s">
        <v>305</v>
      </c>
      <c r="B44" s="91"/>
      <c r="C44" s="91"/>
      <c r="D44" s="91"/>
      <c r="E44" s="91"/>
      <c r="F44" s="91"/>
      <c r="G44" s="91"/>
      <c r="H44" s="91"/>
    </row>
    <row r="45" spans="1:8" x14ac:dyDescent="0.3">
      <c r="A45">
        <v>1990</v>
      </c>
      <c r="B45" t="s">
        <v>158</v>
      </c>
      <c r="C45" s="4">
        <v>936045</v>
      </c>
      <c r="D45" s="28">
        <f>C45/$K$2</f>
        <v>163.44421162912519</v>
      </c>
      <c r="E45" s="4">
        <v>176552</v>
      </c>
      <c r="F45" s="28">
        <f>E45/$K$3</f>
        <v>30.766764254844556</v>
      </c>
      <c r="G45" s="11">
        <f t="shared" si="2"/>
        <v>-132.67744737428063</v>
      </c>
      <c r="H45" s="8">
        <f t="shared" si="3"/>
        <v>-0.81175984179447058</v>
      </c>
    </row>
    <row r="46" spans="1:8" x14ac:dyDescent="0.3">
      <c r="A46" s="1">
        <v>1000</v>
      </c>
      <c r="B46" s="5" t="s">
        <v>40</v>
      </c>
      <c r="C46" s="15">
        <f>SUM(C45)</f>
        <v>936045</v>
      </c>
      <c r="D46" s="5">
        <f t="shared" ref="D46:D52" si="8">C46/$K$2</f>
        <v>163.44421162912519</v>
      </c>
      <c r="E46" s="15">
        <f>SUM(E45)</f>
        <v>176552</v>
      </c>
      <c r="F46" s="5">
        <f t="shared" ref="F46:F52" si="9">E46/$K$3</f>
        <v>30.766764254844556</v>
      </c>
      <c r="G46" s="15">
        <f t="shared" si="2"/>
        <v>-132.67744737428063</v>
      </c>
      <c r="H46" s="14">
        <f t="shared" si="3"/>
        <v>-0.81175984179447058</v>
      </c>
    </row>
    <row r="47" spans="1:8" x14ac:dyDescent="0.3">
      <c r="A47">
        <v>3200</v>
      </c>
      <c r="B47" t="s">
        <v>232</v>
      </c>
      <c r="C47" s="4">
        <v>1448828</v>
      </c>
      <c r="D47" s="28">
        <f t="shared" si="8"/>
        <v>252.98201501658809</v>
      </c>
      <c r="E47" s="4">
        <v>1510312</v>
      </c>
      <c r="F47" s="28">
        <f t="shared" si="9"/>
        <v>263.19392165063437</v>
      </c>
      <c r="G47" s="11">
        <f t="shared" si="2"/>
        <v>10.211906634046272</v>
      </c>
      <c r="H47" s="8">
        <f t="shared" si="3"/>
        <v>4.0366136831413393E-2</v>
      </c>
    </row>
    <row r="48" spans="1:8" x14ac:dyDescent="0.3">
      <c r="A48">
        <v>3220</v>
      </c>
      <c r="B48" t="s">
        <v>306</v>
      </c>
      <c r="C48" s="4">
        <v>106352</v>
      </c>
      <c r="D48" s="28">
        <f t="shared" si="8"/>
        <v>18.570281124497992</v>
      </c>
      <c r="E48" s="4">
        <v>106351</v>
      </c>
      <c r="F48" s="28">
        <f t="shared" si="9"/>
        <v>18.53321483340304</v>
      </c>
      <c r="G48" s="11">
        <f t="shared" si="2"/>
        <v>-3.7066291094951964E-2</v>
      </c>
      <c r="H48" s="8">
        <f t="shared" si="3"/>
        <v>-1.9960005369037714E-3</v>
      </c>
    </row>
    <row r="49" spans="1:8" x14ac:dyDescent="0.3">
      <c r="A49" s="1">
        <v>3000</v>
      </c>
      <c r="B49" s="1" t="s">
        <v>46</v>
      </c>
      <c r="C49" s="15">
        <f>SUM(C47:C48)</f>
        <v>1555180</v>
      </c>
      <c r="D49" s="5">
        <f t="shared" si="8"/>
        <v>271.55229614108606</v>
      </c>
      <c r="E49" s="15">
        <f>SUM(E47:E48)</f>
        <v>1616663</v>
      </c>
      <c r="F49" s="5">
        <f t="shared" si="9"/>
        <v>281.72713648403737</v>
      </c>
      <c r="G49" s="15">
        <f t="shared" si="2"/>
        <v>10.174840342951313</v>
      </c>
      <c r="H49" s="14">
        <f t="shared" si="3"/>
        <v>3.746917440044379E-2</v>
      </c>
    </row>
    <row r="50" spans="1:8" x14ac:dyDescent="0.3">
      <c r="A50">
        <v>4500</v>
      </c>
      <c r="B50" t="s">
        <v>307</v>
      </c>
      <c r="C50" s="4">
        <v>2596166</v>
      </c>
      <c r="D50" s="28">
        <f t="shared" si="8"/>
        <v>453.32041208311506</v>
      </c>
      <c r="E50" s="4">
        <v>3333524</v>
      </c>
      <c r="F50" s="28">
        <f t="shared" si="9"/>
        <v>580.91523769691901</v>
      </c>
      <c r="G50" s="11">
        <f t="shared" si="2"/>
        <v>127.59482561380395</v>
      </c>
      <c r="H50" s="8">
        <f t="shared" si="3"/>
        <v>0.28146719673944393</v>
      </c>
    </row>
    <row r="51" spans="1:8" x14ac:dyDescent="0.3">
      <c r="A51" s="1">
        <v>4000</v>
      </c>
      <c r="B51" s="1" t="s">
        <v>49</v>
      </c>
      <c r="C51" s="15">
        <f>SUM(C50)</f>
        <v>2596166</v>
      </c>
      <c r="D51" s="28">
        <f t="shared" si="8"/>
        <v>453.32041208311506</v>
      </c>
      <c r="E51" s="15">
        <f>SUM(E50)</f>
        <v>3333524</v>
      </c>
      <c r="F51" s="28">
        <f t="shared" si="9"/>
        <v>580.91523769691901</v>
      </c>
      <c r="G51" s="15">
        <f t="shared" si="2"/>
        <v>127.59482561380395</v>
      </c>
      <c r="H51" s="14">
        <f t="shared" si="3"/>
        <v>0.28146719673944393</v>
      </c>
    </row>
    <row r="52" spans="1:8" x14ac:dyDescent="0.3">
      <c r="B52" s="1" t="s">
        <v>57</v>
      </c>
      <c r="C52" s="5">
        <v>5087390</v>
      </c>
      <c r="D52" s="5">
        <f t="shared" si="8"/>
        <v>888.31674524183688</v>
      </c>
      <c r="E52" s="5">
        <v>5126739</v>
      </c>
      <c r="F52" s="5">
        <f t="shared" si="9"/>
        <v>893.40913843580097</v>
      </c>
      <c r="G52" s="15">
        <f t="shared" si="2"/>
        <v>5.0923931939640852</v>
      </c>
      <c r="H52" s="14">
        <f t="shared" si="3"/>
        <v>5.7326322184523531E-3</v>
      </c>
    </row>
    <row r="53" spans="1:8" x14ac:dyDescent="0.3">
      <c r="D53" s="28"/>
      <c r="F53" s="28"/>
      <c r="G53" s="11"/>
      <c r="H53" s="8"/>
    </row>
    <row r="54" spans="1:8" x14ac:dyDescent="0.3">
      <c r="A54" s="91" t="s">
        <v>311</v>
      </c>
      <c r="B54" s="91"/>
      <c r="C54" s="91"/>
      <c r="D54" s="91"/>
      <c r="E54" s="91"/>
      <c r="F54" s="91"/>
      <c r="G54" s="91"/>
      <c r="H54" s="91"/>
    </row>
    <row r="55" spans="1:8" x14ac:dyDescent="0.3">
      <c r="A55">
        <v>1500</v>
      </c>
      <c r="B55" s="10" t="s">
        <v>107</v>
      </c>
      <c r="C55" s="4">
        <v>1200</v>
      </c>
      <c r="D55" s="28">
        <f>C55/$K$2</f>
        <v>0.20953378732320588</v>
      </c>
      <c r="E55" s="4">
        <v>2000</v>
      </c>
      <c r="F55" s="28">
        <f>E55/$K$3</f>
        <v>0.34852920674752547</v>
      </c>
      <c r="G55" s="11">
        <f t="shared" si="2"/>
        <v>0.13899541942431959</v>
      </c>
      <c r="H55" s="8">
        <f t="shared" si="3"/>
        <v>0.66335563920256524</v>
      </c>
    </row>
    <row r="56" spans="1:8" x14ac:dyDescent="0.3">
      <c r="A56">
        <v>1611</v>
      </c>
      <c r="B56" t="s">
        <v>312</v>
      </c>
      <c r="C56" s="4">
        <v>586808</v>
      </c>
      <c r="D56" s="28">
        <f t="shared" ref="D56:D62" si="10">C56/$K$2</f>
        <v>102.46341889296316</v>
      </c>
      <c r="E56" s="4">
        <v>586808</v>
      </c>
      <c r="F56" s="28">
        <f t="shared" ref="F56:F62" si="11">E56/$K$3</f>
        <v>102.25986337655097</v>
      </c>
      <c r="G56" s="11">
        <f t="shared" si="2"/>
        <v>-0.20355551641219449</v>
      </c>
      <c r="H56" s="8">
        <f t="shared" si="3"/>
        <v>-1.9866164784608214E-3</v>
      </c>
    </row>
    <row r="57" spans="1:8" x14ac:dyDescent="0.3">
      <c r="A57" s="1">
        <v>1000</v>
      </c>
      <c r="B57" s="1" t="s">
        <v>40</v>
      </c>
      <c r="C57" s="15">
        <f>SUM(C55:C56)</f>
        <v>588008</v>
      </c>
      <c r="D57" s="5">
        <f t="shared" si="10"/>
        <v>102.67295268028636</v>
      </c>
      <c r="E57" s="15">
        <f>SUM(E55:E56)</f>
        <v>588808</v>
      </c>
      <c r="F57" s="5">
        <f t="shared" si="11"/>
        <v>102.60839258329848</v>
      </c>
      <c r="G57" s="15">
        <f t="shared" si="2"/>
        <v>-6.4560096987875681E-2</v>
      </c>
      <c r="H57" s="14">
        <f t="shared" si="3"/>
        <v>-6.2879361411675354E-4</v>
      </c>
    </row>
    <row r="58" spans="1:8" x14ac:dyDescent="0.3">
      <c r="A58">
        <v>3200</v>
      </c>
      <c r="B58" t="s">
        <v>232</v>
      </c>
      <c r="C58" s="4">
        <v>4400</v>
      </c>
      <c r="D58" s="28">
        <f t="shared" si="10"/>
        <v>0.76829055351842146</v>
      </c>
      <c r="E58" s="4">
        <v>4400</v>
      </c>
      <c r="F58" s="28">
        <f t="shared" si="11"/>
        <v>0.76676425484455601</v>
      </c>
      <c r="G58" s="11">
        <f t="shared" si="2"/>
        <v>-1.5262986738654449E-3</v>
      </c>
      <c r="H58" s="8">
        <f t="shared" si="3"/>
        <v>-1.9866164784607737E-3</v>
      </c>
    </row>
    <row r="59" spans="1:8" x14ac:dyDescent="0.3">
      <c r="A59" s="1">
        <v>3000</v>
      </c>
      <c r="B59" s="5" t="s">
        <v>46</v>
      </c>
      <c r="C59" s="15">
        <f>SUM(C58)</f>
        <v>4400</v>
      </c>
      <c r="D59" s="28">
        <f t="shared" si="10"/>
        <v>0.76829055351842146</v>
      </c>
      <c r="E59" s="15">
        <f>SUM(E58)</f>
        <v>4400</v>
      </c>
      <c r="F59" s="28">
        <f t="shared" si="11"/>
        <v>0.76676425484455601</v>
      </c>
      <c r="G59" s="15">
        <f t="shared" si="2"/>
        <v>-1.5262986738654449E-3</v>
      </c>
      <c r="H59" s="14">
        <f t="shared" si="3"/>
        <v>-1.9866164784607737E-3</v>
      </c>
    </row>
    <row r="60" spans="1:8" x14ac:dyDescent="0.3">
      <c r="A60">
        <v>4500</v>
      </c>
      <c r="B60" t="s">
        <v>307</v>
      </c>
      <c r="C60" s="4">
        <v>906000</v>
      </c>
      <c r="D60" s="28">
        <f t="shared" si="10"/>
        <v>158.19800942902043</v>
      </c>
      <c r="E60" s="4">
        <v>950500</v>
      </c>
      <c r="F60" s="28">
        <f t="shared" si="11"/>
        <v>165.63850550676148</v>
      </c>
      <c r="G60" s="11">
        <f t="shared" si="2"/>
        <v>7.4404960777410452</v>
      </c>
      <c r="H60" s="8">
        <f t="shared" si="3"/>
        <v>4.7032804676846542E-2</v>
      </c>
    </row>
    <row r="61" spans="1:8" x14ac:dyDescent="0.3">
      <c r="A61" s="1">
        <v>4000</v>
      </c>
      <c r="B61" s="1" t="s">
        <v>49</v>
      </c>
      <c r="C61" s="15">
        <f>SUM(C60)</f>
        <v>906000</v>
      </c>
      <c r="D61" s="5">
        <f t="shared" si="10"/>
        <v>158.19800942902043</v>
      </c>
      <c r="E61" s="15">
        <f>SUM(E60)</f>
        <v>950500</v>
      </c>
      <c r="F61" s="5">
        <f t="shared" si="11"/>
        <v>165.63850550676148</v>
      </c>
      <c r="G61" s="15">
        <f t="shared" si="2"/>
        <v>7.4404960777410452</v>
      </c>
      <c r="H61" s="14">
        <f t="shared" si="3"/>
        <v>4.7032804676846542E-2</v>
      </c>
    </row>
    <row r="62" spans="1:8" x14ac:dyDescent="0.3">
      <c r="B62" s="1" t="s">
        <v>57</v>
      </c>
      <c r="C62" s="5">
        <v>1833424</v>
      </c>
      <c r="D62" s="5">
        <f t="shared" si="10"/>
        <v>320.13689540771782</v>
      </c>
      <c r="E62" s="50">
        <v>1741459</v>
      </c>
      <c r="F62" s="5">
        <f t="shared" si="11"/>
        <v>303.47466192666946</v>
      </c>
      <c r="G62" s="50">
        <f t="shared" si="2"/>
        <v>-16.662233481048361</v>
      </c>
      <c r="H62" s="14">
        <f t="shared" si="3"/>
        <v>-5.2047213926491614E-2</v>
      </c>
    </row>
    <row r="63" spans="1:8" x14ac:dyDescent="0.3">
      <c r="D63" s="28"/>
      <c r="F63" s="28"/>
      <c r="G63" s="51"/>
      <c r="H63" s="51"/>
    </row>
    <row r="64" spans="1:8" x14ac:dyDescent="0.3">
      <c r="A64" s="91" t="s">
        <v>223</v>
      </c>
      <c r="B64" s="91"/>
      <c r="C64" s="91"/>
      <c r="D64" s="91"/>
      <c r="E64" s="91"/>
      <c r="F64" s="91"/>
      <c r="G64" s="91"/>
      <c r="H64" s="91"/>
    </row>
    <row r="65" spans="1:8" x14ac:dyDescent="0.3">
      <c r="A65">
        <v>1500</v>
      </c>
      <c r="B65" t="s">
        <v>257</v>
      </c>
      <c r="C65" s="4">
        <v>5000</v>
      </c>
      <c r="D65" s="28">
        <f>C65/$K$2</f>
        <v>0.87305744718002443</v>
      </c>
      <c r="E65" s="4">
        <v>5000</v>
      </c>
      <c r="F65" s="28">
        <f>E65/$K$3</f>
        <v>0.87132301686881364</v>
      </c>
      <c r="G65" s="28">
        <f t="shared" ref="G65:G79" si="12">F65-D65</f>
        <v>-1.7344303112107884E-3</v>
      </c>
      <c r="H65" s="53">
        <f t="shared" ref="H65:H79" si="13">G65/D65</f>
        <v>-1.986616478460837E-3</v>
      </c>
    </row>
    <row r="66" spans="1:8" x14ac:dyDescent="0.3">
      <c r="A66" s="1">
        <v>1000</v>
      </c>
      <c r="B66" s="1" t="s">
        <v>40</v>
      </c>
      <c r="C66" s="15">
        <f>SUM(C65)</f>
        <v>5000</v>
      </c>
      <c r="D66" s="5">
        <f t="shared" ref="D66:D69" si="14">C66/$K$2</f>
        <v>0.87305744718002443</v>
      </c>
      <c r="E66" s="15">
        <f>SUM(E65)</f>
        <v>5000</v>
      </c>
      <c r="F66" s="5">
        <f t="shared" ref="F66:F69" si="15">E66/$K$3</f>
        <v>0.87132301686881364</v>
      </c>
      <c r="G66" s="5">
        <f t="shared" si="12"/>
        <v>-1.7344303112107884E-3</v>
      </c>
      <c r="H66" s="6">
        <f t="shared" si="13"/>
        <v>-1.986616478460837E-3</v>
      </c>
    </row>
    <row r="67" spans="1:8" x14ac:dyDescent="0.3">
      <c r="A67">
        <v>3230</v>
      </c>
      <c r="B67" t="s">
        <v>223</v>
      </c>
      <c r="C67" s="4">
        <v>1573907</v>
      </c>
      <c r="D67" s="28">
        <f t="shared" si="14"/>
        <v>274.82224550375417</v>
      </c>
      <c r="E67" s="28">
        <v>1573907</v>
      </c>
      <c r="F67" s="28">
        <f t="shared" si="15"/>
        <v>274.27627910218877</v>
      </c>
      <c r="G67" s="28">
        <f t="shared" si="12"/>
        <v>-0.54596640156540843</v>
      </c>
      <c r="H67" s="53">
        <f t="shared" si="13"/>
        <v>-1.9866164784609853E-3</v>
      </c>
    </row>
    <row r="68" spans="1:8" x14ac:dyDescent="0.3">
      <c r="A68" s="1">
        <v>3000</v>
      </c>
      <c r="B68" s="1" t="s">
        <v>46</v>
      </c>
      <c r="C68" s="15">
        <f>SUM(C67)</f>
        <v>1573907</v>
      </c>
      <c r="D68" s="5">
        <f t="shared" si="14"/>
        <v>274.82224550375417</v>
      </c>
      <c r="E68" s="15">
        <f>SUM(E67)</f>
        <v>1573907</v>
      </c>
      <c r="F68" s="5">
        <f t="shared" si="15"/>
        <v>274.27627910218877</v>
      </c>
      <c r="G68" s="5">
        <f t="shared" si="12"/>
        <v>-0.54596640156540843</v>
      </c>
      <c r="H68" s="6">
        <f t="shared" si="13"/>
        <v>-1.9866164784609853E-3</v>
      </c>
    </row>
    <row r="69" spans="1:8" x14ac:dyDescent="0.3">
      <c r="B69" s="1" t="s">
        <v>57</v>
      </c>
      <c r="C69" s="5">
        <v>2534304</v>
      </c>
      <c r="D69" s="5">
        <f t="shared" si="14"/>
        <v>442.51859612362495</v>
      </c>
      <c r="E69" s="5">
        <v>1594770</v>
      </c>
      <c r="F69" s="5">
        <f t="shared" si="15"/>
        <v>277.91196152237558</v>
      </c>
      <c r="G69" s="5">
        <f t="shared" si="12"/>
        <v>-164.60663460124937</v>
      </c>
      <c r="H69" s="6">
        <f>G69/D69</f>
        <v>-0.37197676220427978</v>
      </c>
    </row>
    <row r="70" spans="1:8" x14ac:dyDescent="0.3">
      <c r="D70" s="28"/>
      <c r="F70" s="28"/>
      <c r="G70" s="51"/>
      <c r="H70" s="51"/>
    </row>
    <row r="71" spans="1:8" x14ac:dyDescent="0.3">
      <c r="A71" s="91" t="s">
        <v>271</v>
      </c>
      <c r="B71" s="91"/>
      <c r="C71" s="91"/>
      <c r="D71" s="91"/>
      <c r="E71" s="91"/>
      <c r="F71" s="91"/>
      <c r="G71" s="91"/>
      <c r="H71" s="91"/>
    </row>
    <row r="72" spans="1:8" x14ac:dyDescent="0.3">
      <c r="A72">
        <v>1500</v>
      </c>
      <c r="B72" t="s">
        <v>257</v>
      </c>
      <c r="C72" s="4">
        <v>4000</v>
      </c>
      <c r="D72" s="28">
        <f>C72/$K$2</f>
        <v>0.69844595774401952</v>
      </c>
      <c r="E72" s="4">
        <v>5000</v>
      </c>
      <c r="F72" s="28">
        <f>E72/$K$3</f>
        <v>0.87132301686881364</v>
      </c>
      <c r="G72" s="28">
        <f t="shared" si="12"/>
        <v>0.17287705912479412</v>
      </c>
      <c r="H72" s="53">
        <f t="shared" si="13"/>
        <v>0.24751672940192398</v>
      </c>
    </row>
    <row r="73" spans="1:8" x14ac:dyDescent="0.3">
      <c r="A73" s="1">
        <v>1000</v>
      </c>
      <c r="B73" s="1" t="s">
        <v>40</v>
      </c>
      <c r="C73" s="15">
        <f>SUM(C72)</f>
        <v>4000</v>
      </c>
      <c r="D73" s="5">
        <f t="shared" ref="D73:D76" si="16">C73/$K$2</f>
        <v>0.69844595774401952</v>
      </c>
      <c r="E73" s="15">
        <f>SUM(E72)</f>
        <v>5000</v>
      </c>
      <c r="F73" s="5">
        <f t="shared" ref="F73:F76" si="17">E73/$K$3</f>
        <v>0.87132301686881364</v>
      </c>
      <c r="G73" s="5">
        <f t="shared" si="12"/>
        <v>0.17287705912479412</v>
      </c>
      <c r="H73" s="6">
        <f t="shared" si="13"/>
        <v>0.24751672940192398</v>
      </c>
    </row>
    <row r="74" spans="1:8" x14ac:dyDescent="0.3">
      <c r="A74">
        <v>3115</v>
      </c>
      <c r="B74" t="s">
        <v>314</v>
      </c>
      <c r="C74" s="4">
        <v>3621852</v>
      </c>
      <c r="D74" s="28">
        <f t="shared" si="16"/>
        <v>632.41697223677318</v>
      </c>
      <c r="E74" s="4">
        <v>3721852</v>
      </c>
      <c r="F74" s="28">
        <f t="shared" si="17"/>
        <v>648.58706259584562</v>
      </c>
      <c r="G74" s="28">
        <f t="shared" si="12"/>
        <v>16.170090359072447</v>
      </c>
      <c r="H74" s="53">
        <f t="shared" si="13"/>
        <v>2.5568716636242425E-2</v>
      </c>
    </row>
    <row r="75" spans="1:8" x14ac:dyDescent="0.3">
      <c r="A75" s="1">
        <v>3000</v>
      </c>
      <c r="B75" s="1" t="s">
        <v>46</v>
      </c>
      <c r="C75" s="15">
        <f>SUM(C74)</f>
        <v>3621852</v>
      </c>
      <c r="D75" s="5">
        <f t="shared" si="16"/>
        <v>632.41697223677318</v>
      </c>
      <c r="E75" s="15">
        <f>SUM(E74)</f>
        <v>3721852</v>
      </c>
      <c r="F75" s="5">
        <f t="shared" si="17"/>
        <v>648.58706259584562</v>
      </c>
      <c r="G75" s="5">
        <f t="shared" si="12"/>
        <v>16.170090359072447</v>
      </c>
      <c r="H75" s="6">
        <f t="shared" si="13"/>
        <v>2.5568716636242425E-2</v>
      </c>
    </row>
    <row r="76" spans="1:8" x14ac:dyDescent="0.3">
      <c r="B76" s="1" t="s">
        <v>57</v>
      </c>
      <c r="C76" s="15">
        <v>8724442</v>
      </c>
      <c r="D76" s="5">
        <f t="shared" si="16"/>
        <v>1523.3878121180373</v>
      </c>
      <c r="E76" s="5">
        <v>8570257</v>
      </c>
      <c r="F76" s="5">
        <f t="shared" si="17"/>
        <v>1493.4924369162136</v>
      </c>
      <c r="G76" s="5">
        <f t="shared" si="12"/>
        <v>-29.895375201823754</v>
      </c>
      <c r="H76" s="6">
        <f t="shared" si="13"/>
        <v>-1.962427095977538E-2</v>
      </c>
    </row>
    <row r="77" spans="1:8" x14ac:dyDescent="0.3">
      <c r="D77" s="28"/>
      <c r="F77" s="28"/>
      <c r="G77" s="51"/>
      <c r="H77" s="51"/>
    </row>
    <row r="78" spans="1:8" x14ac:dyDescent="0.3">
      <c r="A78" s="91" t="s">
        <v>315</v>
      </c>
      <c r="B78" s="91"/>
      <c r="C78" s="91"/>
      <c r="D78" s="91"/>
      <c r="E78" s="91"/>
      <c r="F78" s="91"/>
      <c r="G78" s="91"/>
      <c r="H78" s="91"/>
    </row>
    <row r="79" spans="1:8" x14ac:dyDescent="0.3">
      <c r="A79" s="49"/>
      <c r="B79" s="1" t="s">
        <v>57</v>
      </c>
      <c r="C79" s="5">
        <v>5000</v>
      </c>
      <c r="D79" s="5">
        <f>C79/K2</f>
        <v>0.87305744718002443</v>
      </c>
      <c r="E79" s="5">
        <v>5000</v>
      </c>
      <c r="F79" s="5">
        <f>E79/K3</f>
        <v>0.87132301686881364</v>
      </c>
      <c r="G79" s="5">
        <f t="shared" si="12"/>
        <v>-1.7344303112107884E-3</v>
      </c>
      <c r="H79" s="6">
        <f t="shared" si="13"/>
        <v>-1.986616478460837E-3</v>
      </c>
    </row>
    <row r="80" spans="1:8" x14ac:dyDescent="0.3">
      <c r="F80" s="28"/>
      <c r="G80" s="51"/>
      <c r="H80" s="51"/>
    </row>
    <row r="81" spans="2:8" x14ac:dyDescent="0.3">
      <c r="F81" s="28"/>
      <c r="G81" s="51"/>
      <c r="H81" s="51"/>
    </row>
    <row r="82" spans="2:8" x14ac:dyDescent="0.3">
      <c r="F82" s="28"/>
      <c r="G82" s="51"/>
      <c r="H82" s="51"/>
    </row>
    <row r="83" spans="2:8" x14ac:dyDescent="0.3">
      <c r="B83" s="1" t="s">
        <v>630</v>
      </c>
      <c r="C83" s="15">
        <f>C73+C66+C57+C46+C41+C34+C10</f>
        <v>43273950</v>
      </c>
      <c r="D83" s="15">
        <f>C83/K2</f>
        <v>7556.1288632792039</v>
      </c>
      <c r="E83" s="15">
        <f>E73+E66+E57+E46+E41+E34+E10</f>
        <v>45577866</v>
      </c>
      <c r="F83" s="5">
        <f>E83/K3</f>
        <v>7942.6087411125054</v>
      </c>
      <c r="G83" s="5">
        <f>F83-D83</f>
        <v>386.47987783330154</v>
      </c>
      <c r="H83" s="14">
        <f>G83/D83</f>
        <v>5.1147867489594039E-2</v>
      </c>
    </row>
    <row r="84" spans="2:8" x14ac:dyDescent="0.3">
      <c r="B84" s="1" t="s">
        <v>631</v>
      </c>
      <c r="C84" s="15">
        <f>C75+C68+C59+C49+C14</f>
        <v>19758634</v>
      </c>
      <c r="D84" s="15">
        <f>C84/K2</f>
        <v>3450.0845119608871</v>
      </c>
      <c r="E84" s="15">
        <f>E75+E68+E59+E49+E14</f>
        <v>17569402</v>
      </c>
      <c r="F84" s="5">
        <f>E84/K3</f>
        <v>3061.7248710441936</v>
      </c>
      <c r="G84" s="50">
        <f>F84-D84</f>
        <v>-388.35964091669348</v>
      </c>
      <c r="H84" s="14">
        <f>G84/D84</f>
        <v>-0.11256525443661254</v>
      </c>
    </row>
    <row r="85" spans="2:8" x14ac:dyDescent="0.3">
      <c r="B85" s="1" t="s">
        <v>632</v>
      </c>
      <c r="C85" s="15">
        <f>C61+C51+C18</f>
        <v>3504166</v>
      </c>
      <c r="D85" s="15">
        <f>C85/K2</f>
        <v>611.86764449100747</v>
      </c>
      <c r="E85" s="15">
        <f>E61+E51+E18</f>
        <v>4284024</v>
      </c>
      <c r="F85" s="79">
        <f>E85/K3</f>
        <v>746.55374320368048</v>
      </c>
      <c r="G85" s="50">
        <f>F85-D85</f>
        <v>134.68609871267302</v>
      </c>
      <c r="H85" s="14">
        <f>G85/D85</f>
        <v>0.22012293005738837</v>
      </c>
    </row>
    <row r="86" spans="2:8" x14ac:dyDescent="0.3">
      <c r="B86" s="1" t="s">
        <v>633</v>
      </c>
      <c r="C86" s="15">
        <f>C79+C76+C69+C62+C52+C42+C35+C29</f>
        <v>87865293</v>
      </c>
      <c r="D86" s="15">
        <f>C86/K3</f>
        <v>15311.810434964451</v>
      </c>
      <c r="E86" s="15">
        <f>E79+E76+E69+E62+E52+E42+E35+E29</f>
        <v>79407178</v>
      </c>
      <c r="F86" s="79">
        <f>E86/K3</f>
        <v>13837.860379199778</v>
      </c>
      <c r="G86" s="85">
        <f>F86-D86</f>
        <v>-1473.9500557646734</v>
      </c>
      <c r="H86" s="14">
        <f>G86/D86</f>
        <v>-9.6262297788046999E-2</v>
      </c>
    </row>
    <row r="87" spans="2:8" x14ac:dyDescent="0.3">
      <c r="D87" s="11">
        <f>SUM(D83:D85)</f>
        <v>11618.081019731098</v>
      </c>
      <c r="F87" s="28"/>
      <c r="G87" s="51">
        <f>SUM(G83:G85)</f>
        <v>132.80633562928108</v>
      </c>
      <c r="H87" s="30">
        <f>G87/D87</f>
        <v>1.1431004432120485E-2</v>
      </c>
    </row>
    <row r="88" spans="2:8" x14ac:dyDescent="0.3">
      <c r="F88" s="28"/>
      <c r="G88" s="51"/>
      <c r="H88" s="51"/>
    </row>
    <row r="89" spans="2:8" x14ac:dyDescent="0.3">
      <c r="F89" s="28"/>
      <c r="G89" s="51"/>
      <c r="H89" s="51"/>
    </row>
    <row r="90" spans="2:8" x14ac:dyDescent="0.3">
      <c r="F90" s="28"/>
      <c r="G90" s="51"/>
      <c r="H90" s="51"/>
    </row>
    <row r="91" spans="2:8" x14ac:dyDescent="0.3">
      <c r="F91" s="28"/>
      <c r="G91" s="51"/>
      <c r="H91" s="51"/>
    </row>
    <row r="92" spans="2:8" x14ac:dyDescent="0.3">
      <c r="F92" s="28"/>
      <c r="G92" s="51"/>
      <c r="H92" s="51"/>
    </row>
    <row r="93" spans="2:8" x14ac:dyDescent="0.3">
      <c r="F93" s="28"/>
      <c r="G93" s="51"/>
      <c r="H93" s="51"/>
    </row>
    <row r="94" spans="2:8" x14ac:dyDescent="0.3">
      <c r="F94" s="28"/>
      <c r="G94" s="51"/>
      <c r="H94" s="51"/>
    </row>
    <row r="95" spans="2:8" x14ac:dyDescent="0.3">
      <c r="F95" s="28"/>
      <c r="G95" s="51"/>
      <c r="H95" s="51"/>
    </row>
    <row r="96" spans="2:8" x14ac:dyDescent="0.3">
      <c r="F96" s="28"/>
      <c r="G96" s="51"/>
      <c r="H96" s="51"/>
    </row>
    <row r="97" spans="6:8" x14ac:dyDescent="0.3">
      <c r="F97" s="28"/>
      <c r="G97" s="51"/>
      <c r="H97" s="51"/>
    </row>
    <row r="98" spans="6:8" x14ac:dyDescent="0.3">
      <c r="F98" s="28"/>
      <c r="G98" s="51"/>
      <c r="H98" s="51"/>
    </row>
    <row r="99" spans="6:8" x14ac:dyDescent="0.3">
      <c r="F99" s="28"/>
      <c r="G99" s="51"/>
      <c r="H99" s="51"/>
    </row>
    <row r="100" spans="6:8" x14ac:dyDescent="0.3">
      <c r="F100" s="28"/>
      <c r="G100" s="51"/>
      <c r="H100" s="51"/>
    </row>
    <row r="101" spans="6:8" x14ac:dyDescent="0.3">
      <c r="F101" s="28"/>
      <c r="G101" s="51"/>
      <c r="H101" s="51"/>
    </row>
    <row r="102" spans="6:8" x14ac:dyDescent="0.3">
      <c r="F102" s="28"/>
      <c r="G102" s="51"/>
      <c r="H102" s="51"/>
    </row>
    <row r="103" spans="6:8" x14ac:dyDescent="0.3">
      <c r="F103" s="28"/>
      <c r="G103" s="51"/>
      <c r="H103" s="51"/>
    </row>
    <row r="104" spans="6:8" x14ac:dyDescent="0.3">
      <c r="F104" s="28"/>
      <c r="G104" s="51"/>
      <c r="H104" s="51"/>
    </row>
    <row r="105" spans="6:8" x14ac:dyDescent="0.3">
      <c r="G105" s="51"/>
      <c r="H105" s="51"/>
    </row>
    <row r="106" spans="6:8" x14ac:dyDescent="0.3">
      <c r="G106" s="51"/>
      <c r="H106" s="51"/>
    </row>
    <row r="107" spans="6:8" x14ac:dyDescent="0.3">
      <c r="G107" s="51"/>
      <c r="H107" s="51"/>
    </row>
    <row r="108" spans="6:8" x14ac:dyDescent="0.3">
      <c r="G108" s="51"/>
      <c r="H108" s="51"/>
    </row>
    <row r="109" spans="6:8" x14ac:dyDescent="0.3">
      <c r="G109" s="51"/>
      <c r="H109" s="51"/>
    </row>
    <row r="110" spans="6:8" x14ac:dyDescent="0.3">
      <c r="G110" s="51"/>
      <c r="H110" s="51"/>
    </row>
    <row r="111" spans="6:8" x14ac:dyDescent="0.3">
      <c r="G111" s="51"/>
      <c r="H111" s="51"/>
    </row>
    <row r="112" spans="6:8" x14ac:dyDescent="0.3">
      <c r="G112" s="51"/>
      <c r="H112" s="51"/>
    </row>
    <row r="113" spans="7:8" x14ac:dyDescent="0.3">
      <c r="G113" s="51"/>
      <c r="H113" s="51"/>
    </row>
    <row r="114" spans="7:8" x14ac:dyDescent="0.3">
      <c r="G114" s="51"/>
      <c r="H114" s="51"/>
    </row>
    <row r="115" spans="7:8" x14ac:dyDescent="0.3">
      <c r="G115" s="51"/>
      <c r="H115" s="51"/>
    </row>
    <row r="116" spans="7:8" x14ac:dyDescent="0.3">
      <c r="G116" s="51"/>
      <c r="H116" s="51"/>
    </row>
    <row r="117" spans="7:8" x14ac:dyDescent="0.3">
      <c r="G117" s="51"/>
      <c r="H117" s="51"/>
    </row>
  </sheetData>
  <mergeCells count="7">
    <mergeCell ref="A71:H71"/>
    <mergeCell ref="A78:H78"/>
    <mergeCell ref="A31:H31"/>
    <mergeCell ref="A37:H37"/>
    <mergeCell ref="A44:H44"/>
    <mergeCell ref="A54:H54"/>
    <mergeCell ref="A64:H64"/>
  </mergeCells>
  <pageMargins left="0.7" right="0.7" top="0.75" bottom="0.75" header="0.3" footer="0.3"/>
  <pageSetup orientation="portrait" horizont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2F38-44B1-4BFB-8D5A-96D9D33BCE0E}">
  <sheetPr>
    <tabColor theme="9" tint="0.39997558519241921"/>
  </sheetPr>
  <dimension ref="A1:H227"/>
  <sheetViews>
    <sheetView workbookViewId="0">
      <selection activeCell="E12" sqref="E12"/>
    </sheetView>
  </sheetViews>
  <sheetFormatPr defaultRowHeight="14.4" x14ac:dyDescent="0.3"/>
  <cols>
    <col min="2" max="2" width="30.44140625" bestFit="1" customWidth="1"/>
    <col min="3" max="3" width="16.109375" bestFit="1" customWidth="1"/>
    <col min="4" max="4" width="16.109375" customWidth="1"/>
    <col min="5" max="5" width="16.109375" bestFit="1" customWidth="1"/>
    <col min="6" max="6" width="16.109375" customWidth="1"/>
    <col min="7" max="7" width="15.109375" bestFit="1" customWidth="1"/>
    <col min="8" max="8" width="11.5546875" bestFit="1" customWidth="1"/>
  </cols>
  <sheetData>
    <row r="1" spans="1:8" x14ac:dyDescent="0.3"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61</v>
      </c>
      <c r="H1" s="1" t="s">
        <v>62</v>
      </c>
    </row>
    <row r="2" spans="1:8" x14ac:dyDescent="0.3">
      <c r="B2" s="2" t="s">
        <v>59</v>
      </c>
      <c r="C2" s="12"/>
      <c r="D2" s="12"/>
      <c r="E2" s="12"/>
      <c r="F2" s="12"/>
      <c r="G2" s="3"/>
      <c r="H2" s="1"/>
    </row>
    <row r="3" spans="1:8" x14ac:dyDescent="0.3">
      <c r="A3">
        <v>100</v>
      </c>
      <c r="B3" t="s">
        <v>60</v>
      </c>
      <c r="C3" s="4">
        <v>16265480</v>
      </c>
      <c r="D3" s="4">
        <f>C3/'Douglas Revenues'!$K$2</f>
        <v>2840.1396891915488</v>
      </c>
      <c r="E3" s="4">
        <v>16128731</v>
      </c>
      <c r="F3" s="4">
        <f>E3/'Douglas Revenues'!$K$3</f>
        <v>2810.6669106371114</v>
      </c>
      <c r="G3" s="11">
        <f>F3-D3</f>
        <v>-29.472778554437355</v>
      </c>
      <c r="H3" s="8">
        <f>G3/D3</f>
        <v>-1.037722850978039E-2</v>
      </c>
    </row>
    <row r="4" spans="1:8" x14ac:dyDescent="0.3">
      <c r="A4">
        <v>200</v>
      </c>
      <c r="B4" t="s">
        <v>63</v>
      </c>
      <c r="C4" s="4">
        <v>6680718</v>
      </c>
      <c r="D4" s="4">
        <f>C4/'Douglas Revenues'!$K$2</f>
        <v>1166.5301204819277</v>
      </c>
      <c r="E4" s="4">
        <v>6744112</v>
      </c>
      <c r="F4" s="4">
        <f>E4/'Douglas Revenues'!$K$3</f>
        <v>1175.2600027882338</v>
      </c>
      <c r="G4" s="11">
        <f t="shared" ref="G4:G66" si="0">F4-D4</f>
        <v>8.7298823063060809</v>
      </c>
      <c r="H4" s="8">
        <f t="shared" ref="H4:H66" si="1">G4/D4</f>
        <v>7.4836321437628294E-3</v>
      </c>
    </row>
    <row r="5" spans="1:8" x14ac:dyDescent="0.3">
      <c r="A5">
        <v>500</v>
      </c>
      <c r="B5" t="s">
        <v>64</v>
      </c>
      <c r="C5" s="4">
        <v>175596</v>
      </c>
      <c r="D5" s="4">
        <f>C5/'Douglas Revenues'!$K$2</f>
        <v>30.661079099004713</v>
      </c>
      <c r="E5" s="4">
        <v>187818</v>
      </c>
      <c r="F5" s="4">
        <f>E5/'Douglas Revenues'!$K$3</f>
        <v>32.730029276453372</v>
      </c>
      <c r="G5" s="11">
        <f t="shared" si="0"/>
        <v>2.0689501774486594</v>
      </c>
      <c r="H5" s="8">
        <f t="shared" si="1"/>
        <v>6.7478061380945309E-2</v>
      </c>
    </row>
    <row r="6" spans="1:8" x14ac:dyDescent="0.3">
      <c r="A6">
        <v>600</v>
      </c>
      <c r="B6" t="s">
        <v>65</v>
      </c>
      <c r="C6" s="4">
        <v>926098</v>
      </c>
      <c r="D6" s="4">
        <f>C6/'Douglas Revenues'!$K$2</f>
        <v>161.70735114370527</v>
      </c>
      <c r="E6" s="4">
        <v>945068</v>
      </c>
      <c r="F6" s="4">
        <f>E6/'Douglas Revenues'!$K$3</f>
        <v>164.69190018123521</v>
      </c>
      <c r="G6" s="11">
        <f t="shared" si="0"/>
        <v>2.9845490375299448</v>
      </c>
      <c r="H6" s="8">
        <f t="shared" si="1"/>
        <v>1.8456483372098841E-2</v>
      </c>
    </row>
    <row r="7" spans="1:8" x14ac:dyDescent="0.3">
      <c r="A7">
        <v>700</v>
      </c>
      <c r="B7" t="s">
        <v>95</v>
      </c>
      <c r="C7" s="4">
        <v>61000</v>
      </c>
      <c r="D7" s="4">
        <f>C7/'Douglas Revenues'!$K$2</f>
        <v>10.651300855596299</v>
      </c>
      <c r="E7" s="4">
        <v>43000</v>
      </c>
      <c r="F7" s="4">
        <f>E7/'Douglas Revenues'!$K$3</f>
        <v>7.4933779450717974</v>
      </c>
      <c r="G7" s="11">
        <f t="shared" si="0"/>
        <v>-3.1579229105245012</v>
      </c>
      <c r="H7" s="8">
        <f t="shared" si="1"/>
        <v>-0.29648236899301339</v>
      </c>
    </row>
    <row r="8" spans="1:8" x14ac:dyDescent="0.3">
      <c r="A8">
        <v>900</v>
      </c>
      <c r="B8" t="s">
        <v>39</v>
      </c>
      <c r="C8" s="4">
        <v>3595</v>
      </c>
      <c r="D8" s="4">
        <f>C8/'Douglas Revenues'!$K$2</f>
        <v>0.62772830452243755</v>
      </c>
      <c r="E8" s="4">
        <v>5490</v>
      </c>
      <c r="F8" s="4">
        <f>E8/'Douglas Revenues'!$K$3</f>
        <v>0.95671267252195735</v>
      </c>
      <c r="G8" s="11">
        <f t="shared" si="0"/>
        <v>0.3289843679995198</v>
      </c>
      <c r="H8" s="8">
        <f t="shared" si="1"/>
        <v>0.52408719764485401</v>
      </c>
    </row>
    <row r="9" spans="1:8" x14ac:dyDescent="0.3">
      <c r="B9" t="s">
        <v>197</v>
      </c>
      <c r="C9" s="4"/>
      <c r="D9" s="4"/>
      <c r="E9" s="4"/>
      <c r="F9" s="4"/>
      <c r="G9" s="11"/>
      <c r="H9" s="8"/>
    </row>
    <row r="10" spans="1:8" x14ac:dyDescent="0.3">
      <c r="A10">
        <v>100</v>
      </c>
      <c r="B10" t="s">
        <v>60</v>
      </c>
      <c r="C10" s="4">
        <v>297954</v>
      </c>
      <c r="D10" s="4">
        <f>C10/'Douglas Revenues'!$K$2</f>
        <v>52.026191723415401</v>
      </c>
      <c r="E10" s="4">
        <v>248458</v>
      </c>
      <c r="F10" s="4">
        <f>E10/'Douglas Revenues'!$K$3</f>
        <v>43.297434825038344</v>
      </c>
      <c r="G10" s="11">
        <f t="shared" si="0"/>
        <v>-8.7287568983770569</v>
      </c>
      <c r="H10" s="8">
        <f t="shared" si="1"/>
        <v>-0.16777620289375342</v>
      </c>
    </row>
    <row r="11" spans="1:8" x14ac:dyDescent="0.3">
      <c r="A11">
        <v>200</v>
      </c>
      <c r="B11" t="s">
        <v>63</v>
      </c>
      <c r="C11" s="4">
        <v>126010</v>
      </c>
      <c r="D11" s="4">
        <f>C11/'Douglas Revenues'!$K$2</f>
        <v>22.002793783830978</v>
      </c>
      <c r="E11" s="4">
        <v>106276</v>
      </c>
      <c r="F11" s="4">
        <f>E11/'Douglas Revenues'!$K$3</f>
        <v>18.520144988150008</v>
      </c>
      <c r="G11" s="11">
        <f t="shared" si="0"/>
        <v>-3.4826487956809693</v>
      </c>
      <c r="H11" s="8">
        <f t="shared" si="1"/>
        <v>-0.15828211771180786</v>
      </c>
    </row>
    <row r="12" spans="1:8" x14ac:dyDescent="0.3">
      <c r="A12">
        <v>500</v>
      </c>
      <c r="B12" t="s">
        <v>64</v>
      </c>
      <c r="C12" s="4">
        <v>9850</v>
      </c>
      <c r="D12" s="4">
        <f>C12/'Douglas Revenues'!$K$2</f>
        <v>1.7199231709446481</v>
      </c>
      <c r="E12" s="4">
        <v>9850</v>
      </c>
      <c r="F12" s="4">
        <f>E12/'Douglas Revenues'!$K$3</f>
        <v>1.7165063432315628</v>
      </c>
      <c r="G12" s="11">
        <f t="shared" si="0"/>
        <v>-3.4168277130852687E-3</v>
      </c>
      <c r="H12" s="8">
        <f t="shared" si="1"/>
        <v>-1.9866164784608461E-3</v>
      </c>
    </row>
    <row r="13" spans="1:8" x14ac:dyDescent="0.3">
      <c r="A13">
        <v>600</v>
      </c>
      <c r="B13" t="s">
        <v>65</v>
      </c>
      <c r="C13" s="4">
        <v>4750</v>
      </c>
      <c r="D13" s="4">
        <f>C13/'Douglas Revenues'!$K$2</f>
        <v>0.82940457482102325</v>
      </c>
      <c r="E13" s="4">
        <v>4750</v>
      </c>
      <c r="F13" s="4">
        <f>E13/'Douglas Revenues'!$K$3</f>
        <v>0.82775686602537302</v>
      </c>
      <c r="G13" s="11">
        <f t="shared" si="0"/>
        <v>-1.6477087956502379E-3</v>
      </c>
      <c r="H13" s="8">
        <f t="shared" si="1"/>
        <v>-1.9866164784608236E-3</v>
      </c>
    </row>
    <row r="14" spans="1:8" x14ac:dyDescent="0.3">
      <c r="A14">
        <v>900</v>
      </c>
      <c r="B14">
        <v>5</v>
      </c>
      <c r="C14" s="4">
        <v>400</v>
      </c>
      <c r="D14" s="4">
        <f>C14/'Douglas Revenues'!$K$2</f>
        <v>6.9844595774401955E-2</v>
      </c>
      <c r="E14" s="4">
        <v>400</v>
      </c>
      <c r="F14" s="4">
        <f>E14/'Douglas Revenues'!$K$3</f>
        <v>6.9705841349505096E-2</v>
      </c>
      <c r="G14" s="11">
        <f t="shared" si="0"/>
        <v>-1.3875442489685863E-4</v>
      </c>
      <c r="H14" s="8">
        <f t="shared" si="1"/>
        <v>-1.9866164784607737E-3</v>
      </c>
    </row>
    <row r="15" spans="1:8" x14ac:dyDescent="0.3">
      <c r="A15" s="20"/>
      <c r="B15" s="21" t="s">
        <v>66</v>
      </c>
      <c r="C15" s="22">
        <f>SUM(C3:C14)</f>
        <v>24551451</v>
      </c>
      <c r="D15" s="5">
        <f>C15/'Douglas Revenues'!$K$2</f>
        <v>4286.9654269250914</v>
      </c>
      <c r="E15" s="22">
        <f>SUM(E3:E14)</f>
        <v>24423953</v>
      </c>
      <c r="F15" s="5">
        <f>E15/'Douglas Revenues'!$K$3</f>
        <v>4256.2304823644226</v>
      </c>
      <c r="G15" s="15">
        <f t="shared" si="0"/>
        <v>-30.734944560668737</v>
      </c>
      <c r="H15" s="14">
        <f t="shared" si="1"/>
        <v>-7.1693940817978488E-3</v>
      </c>
    </row>
    <row r="16" spans="1:8" x14ac:dyDescent="0.3">
      <c r="A16" s="20"/>
      <c r="B16" s="21"/>
      <c r="C16" s="22"/>
      <c r="D16" s="4"/>
      <c r="E16" s="22"/>
      <c r="F16" s="4"/>
      <c r="G16" s="11"/>
      <c r="H16" s="8"/>
    </row>
    <row r="17" spans="1:8" x14ac:dyDescent="0.3">
      <c r="B17" s="1" t="s">
        <v>139</v>
      </c>
      <c r="C17" s="5"/>
      <c r="D17" s="4"/>
      <c r="E17" s="5"/>
      <c r="F17" s="4"/>
      <c r="G17" s="11"/>
      <c r="H17" s="8"/>
    </row>
    <row r="18" spans="1:8" x14ac:dyDescent="0.3">
      <c r="B18" s="2" t="s">
        <v>59</v>
      </c>
      <c r="C18" s="5"/>
      <c r="D18" s="4"/>
      <c r="E18" s="5"/>
      <c r="F18" s="4"/>
      <c r="G18" s="11"/>
      <c r="H18" s="8"/>
    </row>
    <row r="19" spans="1:8" x14ac:dyDescent="0.3">
      <c r="A19">
        <v>100</v>
      </c>
      <c r="B19" t="s">
        <v>60</v>
      </c>
      <c r="C19" s="28">
        <v>583003</v>
      </c>
      <c r="D19" s="4">
        <f>C19/'Douglas Revenues'!$K$2</f>
        <v>101.79902217565916</v>
      </c>
      <c r="E19" s="28">
        <v>569163</v>
      </c>
      <c r="F19" s="4">
        <f>E19/'Douglas Revenues'!$K$3</f>
        <v>99.184964450020914</v>
      </c>
      <c r="G19" s="11">
        <f t="shared" si="0"/>
        <v>-2.6140577256382471</v>
      </c>
      <c r="H19" s="8">
        <f t="shared" si="1"/>
        <v>-2.5678613308559719E-2</v>
      </c>
    </row>
    <row r="20" spans="1:8" x14ac:dyDescent="0.3">
      <c r="A20">
        <v>200</v>
      </c>
      <c r="B20" t="s">
        <v>63</v>
      </c>
      <c r="C20" s="28">
        <v>263717</v>
      </c>
      <c r="D20" s="4">
        <f>C20/'Douglas Revenues'!$K$2</f>
        <v>46.048018159594903</v>
      </c>
      <c r="E20" s="28">
        <v>270891</v>
      </c>
      <c r="F20" s="4">
        <f>E20/'Douglas Revenues'!$K$3</f>
        <v>47.206712672521959</v>
      </c>
      <c r="G20" s="11">
        <f t="shared" si="0"/>
        <v>1.1586945129270561</v>
      </c>
      <c r="H20" s="8">
        <f t="shared" si="1"/>
        <v>2.5162744440188723E-2</v>
      </c>
    </row>
    <row r="21" spans="1:8" x14ac:dyDescent="0.3">
      <c r="A21">
        <v>500</v>
      </c>
      <c r="B21" t="s">
        <v>64</v>
      </c>
      <c r="C21" s="28">
        <v>4100</v>
      </c>
      <c r="D21" s="4">
        <f>C21/'Douglas Revenues'!$K$2</f>
        <v>0.71590710668762003</v>
      </c>
      <c r="E21" s="28">
        <v>9200</v>
      </c>
      <c r="F21" s="4">
        <f>E21/'Douglas Revenues'!$K$3</f>
        <v>1.6032343510386171</v>
      </c>
      <c r="G21" s="11">
        <f t="shared" si="0"/>
        <v>0.88732724435099708</v>
      </c>
      <c r="H21" s="8">
        <f t="shared" si="1"/>
        <v>1.2394446654629661</v>
      </c>
    </row>
    <row r="22" spans="1:8" x14ac:dyDescent="0.3">
      <c r="A22">
        <v>600</v>
      </c>
      <c r="B22" t="s">
        <v>65</v>
      </c>
      <c r="C22" s="28">
        <v>44000</v>
      </c>
      <c r="D22" s="4">
        <f>C22/'Douglas Revenues'!$K$2</f>
        <v>7.682905535184215</v>
      </c>
      <c r="E22" s="28">
        <v>40047</v>
      </c>
      <c r="F22" s="4">
        <f>E22/'Douglas Revenues'!$K$3</f>
        <v>6.9787745713090761</v>
      </c>
      <c r="G22" s="11">
        <f t="shared" si="0"/>
        <v>-0.70413096387513896</v>
      </c>
      <c r="H22" s="8">
        <f t="shared" si="1"/>
        <v>-9.1649046138930018E-2</v>
      </c>
    </row>
    <row r="23" spans="1:8" x14ac:dyDescent="0.3">
      <c r="A23">
        <v>900</v>
      </c>
      <c r="B23" t="s">
        <v>39</v>
      </c>
      <c r="C23" s="28">
        <v>2047</v>
      </c>
      <c r="D23" s="4">
        <f>C23/'Douglas Revenues'!$K$2</f>
        <v>0.35742971887550201</v>
      </c>
      <c r="E23" s="28">
        <v>2500</v>
      </c>
      <c r="F23" s="4">
        <f>E23/'Douglas Revenues'!$K$3</f>
        <v>0.43566150843440682</v>
      </c>
      <c r="G23" s="11">
        <f t="shared" si="0"/>
        <v>7.8231789558904807E-2</v>
      </c>
      <c r="H23" s="8">
        <f t="shared" si="1"/>
        <v>0.21887320899064377</v>
      </c>
    </row>
    <row r="24" spans="1:8" x14ac:dyDescent="0.3">
      <c r="B24" s="1" t="s">
        <v>140</v>
      </c>
      <c r="C24" s="5">
        <f>SUM(C19:C23)</f>
        <v>896867</v>
      </c>
      <c r="D24" s="5">
        <f>C24/'Douglas Revenues'!$K$2</f>
        <v>156.6032826960014</v>
      </c>
      <c r="E24" s="5">
        <f>SUM(E19:E23)</f>
        <v>891801</v>
      </c>
      <c r="F24" s="5">
        <f>E24/'Douglas Revenues'!$K$3</f>
        <v>155.40934755332498</v>
      </c>
      <c r="G24" s="15">
        <f t="shared" si="0"/>
        <v>-1.1939351426764233</v>
      </c>
      <c r="H24" s="14">
        <f t="shared" si="1"/>
        <v>-7.6239470981849886E-3</v>
      </c>
    </row>
    <row r="25" spans="1:8" x14ac:dyDescent="0.3">
      <c r="B25" s="1"/>
      <c r="C25" s="5"/>
      <c r="D25" s="4"/>
      <c r="E25" s="5"/>
      <c r="F25" s="4"/>
      <c r="G25" s="11"/>
      <c r="H25" s="8"/>
    </row>
    <row r="26" spans="1:8" x14ac:dyDescent="0.3">
      <c r="B26" s="1" t="s">
        <v>70</v>
      </c>
      <c r="C26" s="5"/>
      <c r="D26" s="4"/>
      <c r="E26" s="5"/>
      <c r="F26" s="4"/>
      <c r="G26" s="11"/>
      <c r="H26" s="8"/>
    </row>
    <row r="27" spans="1:8" x14ac:dyDescent="0.3">
      <c r="B27" s="2" t="s">
        <v>59</v>
      </c>
      <c r="C27" s="5"/>
      <c r="D27" s="4"/>
      <c r="E27" s="5"/>
      <c r="F27" s="4"/>
      <c r="G27" s="11"/>
      <c r="H27" s="8"/>
    </row>
    <row r="28" spans="1:8" x14ac:dyDescent="0.3">
      <c r="A28">
        <v>100</v>
      </c>
      <c r="B28" t="s">
        <v>60</v>
      </c>
      <c r="C28" s="28">
        <v>1091098</v>
      </c>
      <c r="D28" s="4">
        <f>C28/'Douglas Revenues'!$K$2</f>
        <v>190.51824690064606</v>
      </c>
      <c r="E28" s="28">
        <v>1080092</v>
      </c>
      <c r="F28" s="4">
        <f>E28/'Douglas Revenues'!$K$3</f>
        <v>188.22180398717413</v>
      </c>
      <c r="G28" s="11">
        <f t="shared" si="0"/>
        <v>-2.2964429134719353</v>
      </c>
      <c r="H28" s="8">
        <f t="shared" si="1"/>
        <v>-1.2053663892201959E-2</v>
      </c>
    </row>
    <row r="29" spans="1:8" x14ac:dyDescent="0.3">
      <c r="A29">
        <v>200</v>
      </c>
      <c r="B29" t="s">
        <v>63</v>
      </c>
      <c r="C29" s="28">
        <v>468474</v>
      </c>
      <c r="D29" s="4">
        <f>C29/'Douglas Revenues'!$K$2</f>
        <v>81.800942902042948</v>
      </c>
      <c r="E29" s="28">
        <v>474528</v>
      </c>
      <c r="F29" s="4">
        <f>E29/'Douglas Revenues'!$K$3</f>
        <v>82.69343370974488</v>
      </c>
      <c r="G29" s="11">
        <f t="shared" si="0"/>
        <v>0.89249080770193245</v>
      </c>
      <c r="H29" s="8">
        <f t="shared" si="1"/>
        <v>1.0910519806241045E-2</v>
      </c>
    </row>
    <row r="30" spans="1:8" x14ac:dyDescent="0.3">
      <c r="A30">
        <v>500</v>
      </c>
      <c r="B30" t="s">
        <v>64</v>
      </c>
      <c r="C30" s="28">
        <v>137354</v>
      </c>
      <c r="D30" s="4">
        <f>C30/'Douglas Revenues'!$K$2</f>
        <v>23.983586519993015</v>
      </c>
      <c r="E30" s="28">
        <v>139550</v>
      </c>
      <c r="F30" s="4">
        <f>E30/'Douglas Revenues'!$K$3</f>
        <v>24.318625400808589</v>
      </c>
      <c r="G30" s="11">
        <f t="shared" si="0"/>
        <v>0.3350388808155742</v>
      </c>
      <c r="H30" s="8">
        <f t="shared" si="1"/>
        <v>1.3969507043339062E-2</v>
      </c>
    </row>
    <row r="31" spans="1:8" x14ac:dyDescent="0.3">
      <c r="A31">
        <v>600</v>
      </c>
      <c r="B31" t="s">
        <v>65</v>
      </c>
      <c r="C31" s="28">
        <v>42686</v>
      </c>
      <c r="D31" s="4">
        <f>C31/'Douglas Revenues'!$K$2</f>
        <v>7.4534660380653044</v>
      </c>
      <c r="E31" s="28">
        <v>45125</v>
      </c>
      <c r="F31" s="4">
        <f>E31/'Douglas Revenues'!$K$3</f>
        <v>7.8636902272410429</v>
      </c>
      <c r="G31" s="11">
        <f t="shared" si="0"/>
        <v>0.41022418917573855</v>
      </c>
      <c r="H31" s="8">
        <f t="shared" si="1"/>
        <v>5.5038043653878432E-2</v>
      </c>
    </row>
    <row r="32" spans="1:8" x14ac:dyDescent="0.3">
      <c r="A32" t="s">
        <v>198</v>
      </c>
      <c r="B32" t="s">
        <v>39</v>
      </c>
      <c r="C32" s="28">
        <v>1800</v>
      </c>
      <c r="D32" s="4">
        <f>C32/'Douglas Revenues'!$K$2</f>
        <v>0.31430068098480879</v>
      </c>
      <c r="E32" s="28">
        <v>1900</v>
      </c>
      <c r="F32" s="4">
        <f>E32/'Douglas Revenues'!$K$3</f>
        <v>0.3311027464101492</v>
      </c>
      <c r="G32" s="11">
        <f t="shared" si="0"/>
        <v>1.6802065425340407E-2</v>
      </c>
      <c r="H32" s="8">
        <f t="shared" si="1"/>
        <v>5.3458571494958064E-2</v>
      </c>
    </row>
    <row r="33" spans="1:8" x14ac:dyDescent="0.3">
      <c r="B33" s="1" t="s">
        <v>71</v>
      </c>
      <c r="C33" s="5">
        <f>SUM(C28:C32)</f>
        <v>1741412</v>
      </c>
      <c r="D33" s="5">
        <f>C33/'Douglas Revenues'!$K$2</f>
        <v>304.07054304173215</v>
      </c>
      <c r="E33" s="5">
        <f>SUM(E28:E32)</f>
        <v>1741195</v>
      </c>
      <c r="F33" s="5">
        <f>E33/'Douglas Revenues'!$K$3</f>
        <v>303.42865607137878</v>
      </c>
      <c r="G33" s="15">
        <f t="shared" si="0"/>
        <v>-0.64188697035336872</v>
      </c>
      <c r="H33" s="14">
        <f t="shared" si="1"/>
        <v>-2.1109804453017106E-3</v>
      </c>
    </row>
    <row r="34" spans="1:8" x14ac:dyDescent="0.3">
      <c r="B34" s="1"/>
      <c r="C34" s="5"/>
      <c r="D34" s="4"/>
      <c r="E34" s="5"/>
      <c r="F34" s="4"/>
      <c r="G34" s="11"/>
      <c r="H34" s="8"/>
    </row>
    <row r="35" spans="1:8" x14ac:dyDescent="0.3">
      <c r="B35" s="1" t="s">
        <v>145</v>
      </c>
      <c r="C35" s="5"/>
      <c r="D35" s="4"/>
      <c r="E35" s="5"/>
      <c r="F35" s="4"/>
      <c r="G35" s="11"/>
      <c r="H35" s="8"/>
    </row>
    <row r="36" spans="1:8" x14ac:dyDescent="0.3">
      <c r="B36" s="2" t="s">
        <v>59</v>
      </c>
      <c r="C36" s="5"/>
      <c r="D36" s="4"/>
      <c r="E36" s="5"/>
      <c r="F36" s="4"/>
      <c r="G36" s="11"/>
      <c r="H36" s="8"/>
    </row>
    <row r="37" spans="1:8" x14ac:dyDescent="0.3">
      <c r="A37">
        <v>100</v>
      </c>
      <c r="B37" t="s">
        <v>60</v>
      </c>
      <c r="C37" s="28">
        <v>55000</v>
      </c>
      <c r="D37" s="4">
        <f>C37/'Douglas Revenues'!$K$2</f>
        <v>9.6036319189802697</v>
      </c>
      <c r="E37" s="28">
        <v>55000</v>
      </c>
      <c r="F37" s="4">
        <f>E37/'Douglas Revenues'!$K$3</f>
        <v>9.5845531855569508</v>
      </c>
      <c r="G37" s="11">
        <f t="shared" si="0"/>
        <v>-1.9078733423318894E-2</v>
      </c>
      <c r="H37" s="8">
        <f t="shared" si="1"/>
        <v>-1.98661647846086E-3</v>
      </c>
    </row>
    <row r="38" spans="1:8" x14ac:dyDescent="0.3">
      <c r="A38">
        <v>200</v>
      </c>
      <c r="B38" t="s">
        <v>63</v>
      </c>
      <c r="C38" s="28">
        <v>3065</v>
      </c>
      <c r="D38" s="4">
        <f>C38/'Douglas Revenues'!$K$2</f>
        <v>0.53518421512135494</v>
      </c>
      <c r="E38" s="28">
        <v>3065</v>
      </c>
      <c r="F38" s="4">
        <f>E38/'Douglas Revenues'!$K$3</f>
        <v>0.53412100934058282</v>
      </c>
      <c r="G38" s="11">
        <f t="shared" si="0"/>
        <v>-1.0632057807721251E-3</v>
      </c>
      <c r="H38" s="8">
        <f t="shared" si="1"/>
        <v>-1.9866164784606726E-3</v>
      </c>
    </row>
    <row r="39" spans="1:8" x14ac:dyDescent="0.3">
      <c r="A39">
        <v>600</v>
      </c>
      <c r="B39" t="s">
        <v>65</v>
      </c>
      <c r="C39" s="28">
        <v>7700</v>
      </c>
      <c r="D39" s="4">
        <f>C39/'Douglas Revenues'!$K$2</f>
        <v>1.3445084686572377</v>
      </c>
      <c r="E39" s="28">
        <v>7700</v>
      </c>
      <c r="F39" s="4">
        <f>E39/'Douglas Revenues'!$K$3</f>
        <v>1.3418374459779729</v>
      </c>
      <c r="G39" s="11">
        <f t="shared" si="0"/>
        <v>-2.6710226792647784E-3</v>
      </c>
      <c r="H39" s="8">
        <f t="shared" si="1"/>
        <v>-1.9866164784609593E-3</v>
      </c>
    </row>
    <row r="40" spans="1:8" x14ac:dyDescent="0.3">
      <c r="B40" s="1" t="s">
        <v>73</v>
      </c>
      <c r="C40" s="5">
        <f>SUM(C37:C39)</f>
        <v>65765</v>
      </c>
      <c r="D40" s="5">
        <f>C40/'Douglas Revenues'!$K$2</f>
        <v>11.483324602758861</v>
      </c>
      <c r="E40" s="5">
        <f>SUM(E37:E39)</f>
        <v>65765</v>
      </c>
      <c r="F40" s="5">
        <f>E40/'Douglas Revenues'!$K$3</f>
        <v>11.460511640875506</v>
      </c>
      <c r="G40" s="15">
        <f t="shared" si="0"/>
        <v>-2.2812961883355243E-2</v>
      </c>
      <c r="H40" s="14">
        <f t="shared" si="1"/>
        <v>-1.9866164784608149E-3</v>
      </c>
    </row>
    <row r="41" spans="1:8" x14ac:dyDescent="0.3">
      <c r="B41" s="1"/>
      <c r="C41" s="5"/>
      <c r="D41" s="4"/>
      <c r="E41" s="5"/>
      <c r="F41" s="4"/>
      <c r="G41" s="11"/>
      <c r="H41" s="8"/>
    </row>
    <row r="42" spans="1:8" x14ac:dyDescent="0.3">
      <c r="B42" s="1" t="s">
        <v>76</v>
      </c>
      <c r="C42" s="4"/>
      <c r="D42" s="4"/>
      <c r="E42" s="4"/>
      <c r="F42" s="4"/>
      <c r="G42" s="11"/>
      <c r="H42" s="8"/>
    </row>
    <row r="43" spans="1:8" x14ac:dyDescent="0.3">
      <c r="B43" s="2" t="s">
        <v>59</v>
      </c>
      <c r="C43" s="4"/>
      <c r="D43" s="4"/>
      <c r="E43" s="4"/>
      <c r="F43" s="4"/>
      <c r="G43" s="11"/>
      <c r="H43" s="8"/>
    </row>
    <row r="44" spans="1:8" x14ac:dyDescent="0.3">
      <c r="A44">
        <v>100</v>
      </c>
      <c r="B44" t="s">
        <v>60</v>
      </c>
      <c r="C44" s="4">
        <v>137636</v>
      </c>
      <c r="D44" s="4">
        <f>C44/'Douglas Revenues'!$K$2</f>
        <v>24.032826960013971</v>
      </c>
      <c r="E44" s="4">
        <v>142000</v>
      </c>
      <c r="F44" s="4">
        <f>E44/'Douglas Revenues'!$K$3</f>
        <v>24.745573679074308</v>
      </c>
      <c r="G44" s="11">
        <f t="shared" si="0"/>
        <v>0.7127467190603376</v>
      </c>
      <c r="H44" s="8">
        <f t="shared" si="1"/>
        <v>2.9657215118563118E-2</v>
      </c>
    </row>
    <row r="45" spans="1:8" x14ac:dyDescent="0.3">
      <c r="A45">
        <v>200</v>
      </c>
      <c r="B45" s="2" t="s">
        <v>63</v>
      </c>
      <c r="C45" s="4">
        <v>4225</v>
      </c>
      <c r="D45" s="4">
        <f>C45/'Douglas Revenues'!$K$2</f>
        <v>0.73773354286712067</v>
      </c>
      <c r="E45" s="4">
        <v>4225</v>
      </c>
      <c r="F45" s="4">
        <f>E45/'Douglas Revenues'!$K$3</f>
        <v>0.73626794925414751</v>
      </c>
      <c r="G45" s="11">
        <f t="shared" si="0"/>
        <v>-1.4655936129731595E-3</v>
      </c>
      <c r="H45" s="8">
        <f t="shared" si="1"/>
        <v>-1.9866164784608955E-3</v>
      </c>
    </row>
    <row r="46" spans="1:8" x14ac:dyDescent="0.3">
      <c r="A46">
        <v>500</v>
      </c>
      <c r="B46" t="s">
        <v>64</v>
      </c>
      <c r="C46" s="4">
        <v>11855</v>
      </c>
      <c r="D46" s="4">
        <f>C46/'Douglas Revenues'!$K$2</f>
        <v>2.0700192072638379</v>
      </c>
      <c r="E46" s="4">
        <v>12060</v>
      </c>
      <c r="F46" s="4">
        <f>E46/'Douglas Revenues'!$K$3</f>
        <v>2.1016311166875785</v>
      </c>
      <c r="G46" s="11">
        <f t="shared" si="0"/>
        <v>3.1611909423740592E-2</v>
      </c>
      <c r="H46" s="8">
        <f t="shared" si="1"/>
        <v>1.5271312127352372E-2</v>
      </c>
    </row>
    <row r="47" spans="1:8" x14ac:dyDescent="0.3">
      <c r="A47">
        <v>600</v>
      </c>
      <c r="B47" t="s">
        <v>65</v>
      </c>
      <c r="C47" s="4">
        <v>10500</v>
      </c>
      <c r="D47" s="4">
        <f>C47/'Douglas Revenues'!$K$2</f>
        <v>1.8334206390780514</v>
      </c>
      <c r="E47" s="4">
        <v>8500</v>
      </c>
      <c r="F47" s="4">
        <f>E47/'Douglas Revenues'!$K$3</f>
        <v>1.4812491286769833</v>
      </c>
      <c r="G47" s="11">
        <f t="shared" si="0"/>
        <v>-0.35217151040106809</v>
      </c>
      <c r="H47" s="8">
        <f t="shared" si="1"/>
        <v>-0.19208440381589684</v>
      </c>
    </row>
    <row r="48" spans="1:8" x14ac:dyDescent="0.3">
      <c r="A48" t="s">
        <v>199</v>
      </c>
      <c r="B48" t="s">
        <v>158</v>
      </c>
      <c r="C48" s="4">
        <v>5400</v>
      </c>
      <c r="D48" s="4">
        <f>C48/'Douglas Revenues'!$K$2</f>
        <v>0.94290204295442637</v>
      </c>
      <c r="E48" s="4">
        <v>5400</v>
      </c>
      <c r="F48" s="4">
        <f>E48/'Douglas Revenues'!$K$3</f>
        <v>0.94102885821831872</v>
      </c>
      <c r="G48" s="11">
        <f t="shared" si="0"/>
        <v>-1.873184736107647E-3</v>
      </c>
      <c r="H48" s="8">
        <f t="shared" si="1"/>
        <v>-1.9866164784608322E-3</v>
      </c>
    </row>
    <row r="49" spans="1:8" x14ac:dyDescent="0.3">
      <c r="B49" s="1" t="s">
        <v>78</v>
      </c>
      <c r="C49" s="5">
        <f>SUM(C44:C48)</f>
        <v>169616</v>
      </c>
      <c r="D49" s="5">
        <f>C49/'Douglas Revenues'!$K$2</f>
        <v>29.616902392177405</v>
      </c>
      <c r="E49" s="5">
        <f>SUM(E44:E48)</f>
        <v>172185</v>
      </c>
      <c r="F49" s="5">
        <f>E49/'Douglas Revenues'!$K$3</f>
        <v>30.005750731911338</v>
      </c>
      <c r="G49" s="15">
        <f t="shared" si="0"/>
        <v>0.38884833973393285</v>
      </c>
      <c r="H49" s="14">
        <f t="shared" si="1"/>
        <v>1.3129271069098631E-2</v>
      </c>
    </row>
    <row r="50" spans="1:8" x14ac:dyDescent="0.3">
      <c r="C50" s="4"/>
      <c r="D50" s="4"/>
      <c r="E50" s="4"/>
      <c r="F50" s="4"/>
      <c r="G50" s="11"/>
      <c r="H50" s="8"/>
    </row>
    <row r="51" spans="1:8" x14ac:dyDescent="0.3">
      <c r="B51" s="1" t="s">
        <v>79</v>
      </c>
      <c r="C51" s="4"/>
      <c r="D51" s="4"/>
      <c r="E51" s="4"/>
      <c r="F51" s="4"/>
      <c r="G51" s="11"/>
      <c r="H51" s="8"/>
    </row>
    <row r="52" spans="1:8" x14ac:dyDescent="0.3">
      <c r="A52">
        <v>100</v>
      </c>
      <c r="B52" t="s">
        <v>60</v>
      </c>
      <c r="C52" s="4">
        <v>251315</v>
      </c>
      <c r="D52" s="4">
        <f>C52/'Douglas Revenues'!$K$2</f>
        <v>43.882486467609567</v>
      </c>
      <c r="E52" s="4">
        <v>269315</v>
      </c>
      <c r="F52" s="4">
        <f>E52/'Douglas Revenues'!$K$3</f>
        <v>46.932071657604908</v>
      </c>
      <c r="G52" s="11">
        <f t="shared" si="0"/>
        <v>3.0495851899953408</v>
      </c>
      <c r="H52" s="8">
        <f t="shared" si="1"/>
        <v>6.9494357213470415E-2</v>
      </c>
    </row>
    <row r="53" spans="1:8" x14ac:dyDescent="0.3">
      <c r="A53">
        <v>200</v>
      </c>
      <c r="B53" s="2" t="s">
        <v>63</v>
      </c>
      <c r="C53" s="4">
        <v>12600</v>
      </c>
      <c r="D53" s="4">
        <f>C53/'Douglas Revenues'!$K$2</f>
        <v>2.2001047668936615</v>
      </c>
      <c r="E53" s="4">
        <v>12600</v>
      </c>
      <c r="F53" s="4">
        <f>E53/'Douglas Revenues'!$K$3</f>
        <v>2.1957340025094103</v>
      </c>
      <c r="G53" s="11">
        <f t="shared" si="0"/>
        <v>-4.3707643842512134E-3</v>
      </c>
      <c r="H53" s="8">
        <f t="shared" si="1"/>
        <v>-1.9866164784608491E-3</v>
      </c>
    </row>
    <row r="54" spans="1:8" x14ac:dyDescent="0.3">
      <c r="A54">
        <v>500</v>
      </c>
      <c r="B54" t="s">
        <v>64</v>
      </c>
      <c r="C54" s="4">
        <v>93600</v>
      </c>
      <c r="D54" s="4">
        <f>C54/'Douglas Revenues'!$K$2</f>
        <v>16.343635411210059</v>
      </c>
      <c r="E54" s="4">
        <v>94200</v>
      </c>
      <c r="F54" s="4">
        <f>E54/'Douglas Revenues'!$K$3</f>
        <v>16.41572563780845</v>
      </c>
      <c r="G54" s="11">
        <f t="shared" si="0"/>
        <v>7.2090226598390927E-2</v>
      </c>
      <c r="H54" s="8">
        <f t="shared" si="1"/>
        <v>4.4109052107797518E-3</v>
      </c>
    </row>
    <row r="55" spans="1:8" x14ac:dyDescent="0.3">
      <c r="A55">
        <v>600</v>
      </c>
      <c r="B55" t="s">
        <v>65</v>
      </c>
      <c r="C55" s="4">
        <v>20112</v>
      </c>
      <c r="D55" s="4">
        <f>C55/'Douglas Revenues'!$K$2</f>
        <v>3.5117862755369305</v>
      </c>
      <c r="E55" s="4">
        <v>22700</v>
      </c>
      <c r="F55" s="4">
        <f>E55/'Douglas Revenues'!$K$3</f>
        <v>3.955806496584414</v>
      </c>
      <c r="G55" s="11">
        <f t="shared" si="0"/>
        <v>0.44402022104748351</v>
      </c>
      <c r="H55" s="8">
        <f t="shared" si="1"/>
        <v>0.12643714230006653</v>
      </c>
    </row>
    <row r="56" spans="1:8" x14ac:dyDescent="0.3">
      <c r="A56">
        <v>900</v>
      </c>
      <c r="B56" t="s">
        <v>39</v>
      </c>
      <c r="C56" s="4">
        <v>19200</v>
      </c>
      <c r="D56" s="4">
        <f>C56/'Douglas Revenues'!$K$2</f>
        <v>3.352540597171294</v>
      </c>
      <c r="E56" s="4">
        <v>14000</v>
      </c>
      <c r="F56" s="4">
        <f>E56/'Douglas Revenues'!$K$3</f>
        <v>2.4397044472326783</v>
      </c>
      <c r="G56" s="11">
        <f t="shared" si="0"/>
        <v>-0.91283614993861573</v>
      </c>
      <c r="H56" s="8">
        <f t="shared" si="1"/>
        <v>-0.27228190784887774</v>
      </c>
    </row>
    <row r="57" spans="1:8" x14ac:dyDescent="0.3">
      <c r="B57" s="1" t="s">
        <v>80</v>
      </c>
      <c r="C57" s="5">
        <f>SUM(C52:C56)</f>
        <v>396827</v>
      </c>
      <c r="D57" s="5">
        <f>C57/'Douglas Revenues'!$K$2</f>
        <v>69.290553518421518</v>
      </c>
      <c r="E57" s="5">
        <f>SUM(E52:E56)</f>
        <v>412815</v>
      </c>
      <c r="F57" s="5">
        <f>E57/'Douglas Revenues'!$K$3</f>
        <v>71.939042241739855</v>
      </c>
      <c r="G57" s="15">
        <f t="shared" si="0"/>
        <v>2.6484887233183372</v>
      </c>
      <c r="H57" s="14">
        <f t="shared" si="1"/>
        <v>3.8222940773798446E-2</v>
      </c>
    </row>
    <row r="58" spans="1:8" x14ac:dyDescent="0.3">
      <c r="C58" s="4"/>
      <c r="D58" s="4"/>
      <c r="E58" s="4"/>
      <c r="F58" s="4"/>
      <c r="G58" s="11"/>
      <c r="H58" s="8"/>
    </row>
    <row r="59" spans="1:8" x14ac:dyDescent="0.3">
      <c r="B59" s="1" t="s">
        <v>81</v>
      </c>
      <c r="C59" s="4"/>
      <c r="D59" s="4"/>
      <c r="E59" s="4"/>
      <c r="F59" s="4"/>
      <c r="G59" s="11"/>
      <c r="H59" s="8"/>
    </row>
    <row r="60" spans="1:8" x14ac:dyDescent="0.3">
      <c r="A60">
        <v>100</v>
      </c>
      <c r="B60" t="s">
        <v>60</v>
      </c>
      <c r="C60" s="4">
        <v>1860545</v>
      </c>
      <c r="D60" s="4">
        <f>C60/'Douglas Revenues'!$K$2</f>
        <v>324.87253361271172</v>
      </c>
      <c r="E60" s="4">
        <v>1840431</v>
      </c>
      <c r="F60" s="4">
        <f>E60/'Douglas Revenues'!$K$3</f>
        <v>320.7219782517775</v>
      </c>
      <c r="G60" s="11">
        <f t="shared" si="0"/>
        <v>-4.1505553609342201</v>
      </c>
      <c r="H60" s="8">
        <f t="shared" si="1"/>
        <v>-1.2775950354369434E-2</v>
      </c>
    </row>
    <row r="61" spans="1:8" x14ac:dyDescent="0.3">
      <c r="A61">
        <v>200</v>
      </c>
      <c r="B61" s="2" t="s">
        <v>63</v>
      </c>
      <c r="C61" s="4">
        <v>758111</v>
      </c>
      <c r="D61" s="4">
        <f>C61/'Douglas Revenues'!$K$2</f>
        <v>132.37489086781909</v>
      </c>
      <c r="E61" s="4">
        <v>782039</v>
      </c>
      <c r="F61" s="4">
        <f>E61/'Douglas Revenues'!$K$3</f>
        <v>136.28171615781403</v>
      </c>
      <c r="G61" s="11">
        <f t="shared" si="0"/>
        <v>3.9068252899949414</v>
      </c>
      <c r="H61" s="8">
        <f t="shared" si="1"/>
        <v>2.9513340969595524E-2</v>
      </c>
    </row>
    <row r="62" spans="1:8" x14ac:dyDescent="0.3">
      <c r="A62">
        <v>500</v>
      </c>
      <c r="B62" t="s">
        <v>64</v>
      </c>
      <c r="C62" s="4">
        <v>25109</v>
      </c>
      <c r="D62" s="4">
        <f>C62/'Douglas Revenues'!$K$2</f>
        <v>4.3843198882486467</v>
      </c>
      <c r="E62" s="4">
        <v>25999</v>
      </c>
      <c r="F62" s="4">
        <f>E62/'Douglas Revenues'!$K$3</f>
        <v>4.5307054231144575</v>
      </c>
      <c r="G62" s="11">
        <f t="shared" si="0"/>
        <v>0.14638553486581074</v>
      </c>
      <c r="H62" s="8">
        <f t="shared" si="1"/>
        <v>3.3388424794953929E-2</v>
      </c>
    </row>
    <row r="63" spans="1:8" x14ac:dyDescent="0.3">
      <c r="A63">
        <v>600</v>
      </c>
      <c r="B63" t="s">
        <v>65</v>
      </c>
      <c r="C63" s="4">
        <v>34606</v>
      </c>
      <c r="D63" s="4">
        <f>C63/'Douglas Revenues'!$K$2</f>
        <v>6.0426052034223856</v>
      </c>
      <c r="E63" s="4">
        <v>34066</v>
      </c>
      <c r="F63" s="4">
        <f>E63/'Douglas Revenues'!$K$3</f>
        <v>5.9364979785306016</v>
      </c>
      <c r="G63" s="11">
        <f t="shared" si="0"/>
        <v>-0.10610722489178404</v>
      </c>
      <c r="H63" s="8">
        <f t="shared" si="1"/>
        <v>-1.755984733731859E-2</v>
      </c>
    </row>
    <row r="64" spans="1:8" x14ac:dyDescent="0.3">
      <c r="A64">
        <v>700</v>
      </c>
      <c r="B64" t="s">
        <v>95</v>
      </c>
      <c r="C64" s="4">
        <v>5000</v>
      </c>
      <c r="D64" s="4">
        <f>C64/'Douglas Revenues'!$K$2</f>
        <v>0.87305744718002443</v>
      </c>
      <c r="E64" s="4">
        <v>7500</v>
      </c>
      <c r="F64" s="4">
        <f>E64/'Douglas Revenues'!$K$3</f>
        <v>1.3069845253032204</v>
      </c>
      <c r="G64" s="11">
        <f t="shared" si="0"/>
        <v>0.43392707812319598</v>
      </c>
      <c r="H64" s="8">
        <f t="shared" si="1"/>
        <v>0.49702007528230868</v>
      </c>
    </row>
    <row r="65" spans="1:8" x14ac:dyDescent="0.3">
      <c r="A65">
        <v>900</v>
      </c>
      <c r="B65" t="s">
        <v>39</v>
      </c>
      <c r="C65" s="4">
        <v>2217</v>
      </c>
      <c r="D65" s="4">
        <f>C65/'Douglas Revenues'!$K$2</f>
        <v>0.38711367207962283</v>
      </c>
      <c r="E65" s="4">
        <v>2130</v>
      </c>
      <c r="F65" s="4">
        <f>E65/'Douglas Revenues'!$K$3</f>
        <v>0.3711836051861146</v>
      </c>
      <c r="G65" s="11">
        <f t="shared" si="0"/>
        <v>-1.5930066893508232E-2</v>
      </c>
      <c r="H65" s="8">
        <f t="shared" si="1"/>
        <v>-4.1150876454272282E-2</v>
      </c>
    </row>
    <row r="66" spans="1:8" x14ac:dyDescent="0.3">
      <c r="B66" s="1" t="s">
        <v>82</v>
      </c>
      <c r="C66" s="5">
        <f>SUM(C60:C65)</f>
        <v>2685588</v>
      </c>
      <c r="D66" s="5">
        <f>C66/'Douglas Revenues'!$K$2</f>
        <v>468.9345206914615</v>
      </c>
      <c r="E66" s="5">
        <f>SUM(E60:E65)</f>
        <v>2692165</v>
      </c>
      <c r="F66" s="5">
        <f>E66/'Douglas Revenues'!$K$3</f>
        <v>469.14906594172595</v>
      </c>
      <c r="G66" s="15">
        <f t="shared" si="0"/>
        <v>0.21454525026445026</v>
      </c>
      <c r="H66" s="14">
        <f t="shared" si="1"/>
        <v>4.5751643523299427E-4</v>
      </c>
    </row>
    <row r="67" spans="1:8" x14ac:dyDescent="0.3">
      <c r="C67" s="4"/>
      <c r="D67" s="4"/>
      <c r="E67" s="4"/>
      <c r="F67" s="4"/>
      <c r="G67" s="11"/>
      <c r="H67" s="8"/>
    </row>
    <row r="68" spans="1:8" x14ac:dyDescent="0.3">
      <c r="B68" s="1" t="s">
        <v>83</v>
      </c>
      <c r="C68" s="4" t="s">
        <v>22</v>
      </c>
      <c r="D68" s="4"/>
      <c r="E68" s="4"/>
      <c r="F68" s="4"/>
      <c r="G68" s="11"/>
      <c r="H68" s="8"/>
    </row>
    <row r="69" spans="1:8" x14ac:dyDescent="0.3">
      <c r="A69">
        <v>100</v>
      </c>
      <c r="B69" t="s">
        <v>60</v>
      </c>
      <c r="C69" s="4">
        <v>846118</v>
      </c>
      <c r="D69" s="4">
        <f>C69/'Douglas Revenues'!$K$2</f>
        <v>147.74192421861358</v>
      </c>
      <c r="E69" s="4">
        <v>855278</v>
      </c>
      <c r="F69" s="4">
        <f>E69/'Douglas Revenues'!$K$3</f>
        <v>149.04468144430504</v>
      </c>
      <c r="G69" s="11">
        <f t="shared" ref="G69:G129" si="2">F69-D69</f>
        <v>1.3027572256914652</v>
      </c>
      <c r="H69" s="8">
        <f t="shared" ref="H69:H129" si="3">G69/D69</f>
        <v>8.8177897545437187E-3</v>
      </c>
    </row>
    <row r="70" spans="1:8" x14ac:dyDescent="0.3">
      <c r="A70">
        <v>200</v>
      </c>
      <c r="B70" s="2" t="s">
        <v>63</v>
      </c>
      <c r="C70" s="4">
        <v>346460</v>
      </c>
      <c r="D70" s="4">
        <f>C70/'Douglas Revenues'!$K$2</f>
        <v>60.495896629998256</v>
      </c>
      <c r="E70" s="4">
        <v>347563</v>
      </c>
      <c r="F70" s="4">
        <f>E70/'Douglas Revenues'!$K$3</f>
        <v>60.567928342395099</v>
      </c>
      <c r="G70" s="11">
        <f t="shared" si="2"/>
        <v>7.2031712396842806E-2</v>
      </c>
      <c r="H70" s="8">
        <f t="shared" si="3"/>
        <v>1.1906875740250497E-3</v>
      </c>
    </row>
    <row r="71" spans="1:8" x14ac:dyDescent="0.3">
      <c r="A71">
        <v>500</v>
      </c>
      <c r="B71" t="s">
        <v>64</v>
      </c>
      <c r="C71" s="4">
        <v>101768</v>
      </c>
      <c r="D71" s="4">
        <f>C71/'Douglas Revenues'!$K$2</f>
        <v>17.769862056923344</v>
      </c>
      <c r="E71" s="4">
        <v>100935</v>
      </c>
      <c r="F71" s="4">
        <f>E71/'Douglas Revenues'!$K$3</f>
        <v>17.589397741530743</v>
      </c>
      <c r="G71" s="11">
        <f t="shared" si="2"/>
        <v>-0.18046431539260155</v>
      </c>
      <c r="H71" s="8">
        <f t="shared" si="3"/>
        <v>-1.0155639633808557E-2</v>
      </c>
    </row>
    <row r="72" spans="1:8" x14ac:dyDescent="0.3">
      <c r="A72">
        <v>600</v>
      </c>
      <c r="B72" t="s">
        <v>65</v>
      </c>
      <c r="C72" s="4">
        <v>61963</v>
      </c>
      <c r="D72" s="4">
        <f>C72/'Douglas Revenues'!$K$2</f>
        <v>10.819451719923171</v>
      </c>
      <c r="E72" s="4">
        <v>63364</v>
      </c>
      <c r="F72" s="4">
        <f>E72/'Douglas Revenues'!$K$3</f>
        <v>11.042102328175101</v>
      </c>
      <c r="G72" s="11">
        <f t="shared" si="2"/>
        <v>0.22265060825193039</v>
      </c>
      <c r="H72" s="8">
        <f t="shared" si="3"/>
        <v>2.0578733009357284E-2</v>
      </c>
    </row>
    <row r="73" spans="1:8" x14ac:dyDescent="0.3">
      <c r="A73">
        <v>900</v>
      </c>
      <c r="B73" t="s">
        <v>69</v>
      </c>
      <c r="C73" s="4">
        <v>1100</v>
      </c>
      <c r="D73" s="4">
        <f>C73/'Douglas Revenues'!$K$2</f>
        <v>0.19207263837960536</v>
      </c>
      <c r="E73" s="4">
        <v>1100</v>
      </c>
      <c r="F73" s="4">
        <f>E73/'Douglas Revenues'!$K$3</f>
        <v>0.191691063711139</v>
      </c>
      <c r="G73" s="11">
        <f t="shared" si="2"/>
        <v>-3.8157466846636123E-4</v>
      </c>
      <c r="H73" s="8">
        <f t="shared" si="3"/>
        <v>-1.9866164784607737E-3</v>
      </c>
    </row>
    <row r="74" spans="1:8" x14ac:dyDescent="0.3">
      <c r="B74" s="1" t="s">
        <v>84</v>
      </c>
      <c r="C74" s="5">
        <f>SUM(C69:C73)</f>
        <v>1357409</v>
      </c>
      <c r="D74" s="5">
        <f>C74/'Douglas Revenues'!$K$2</f>
        <v>237.01920726383796</v>
      </c>
      <c r="E74" s="5">
        <f>SUM(E69:E73)</f>
        <v>1368240</v>
      </c>
      <c r="F74" s="5">
        <f>E74/'Douglas Revenues'!$K$3</f>
        <v>238.43580092011712</v>
      </c>
      <c r="G74" s="15">
        <f t="shared" si="2"/>
        <v>1.4165936562791615</v>
      </c>
      <c r="H74" s="14">
        <f t="shared" si="3"/>
        <v>5.9767040512555599E-3</v>
      </c>
    </row>
    <row r="75" spans="1:8" x14ac:dyDescent="0.3">
      <c r="C75" s="4"/>
      <c r="D75" s="4"/>
      <c r="E75" s="4"/>
      <c r="F75" s="4"/>
      <c r="G75" s="11"/>
      <c r="H75" s="8"/>
    </row>
    <row r="76" spans="1:8" x14ac:dyDescent="0.3">
      <c r="B76" s="1" t="s">
        <v>85</v>
      </c>
      <c r="C76" s="4"/>
      <c r="D76" s="4"/>
      <c r="E76" s="4"/>
      <c r="F76" s="4"/>
      <c r="G76" s="11"/>
      <c r="H76" s="8"/>
    </row>
    <row r="77" spans="1:8" x14ac:dyDescent="0.3">
      <c r="A77">
        <v>100</v>
      </c>
      <c r="B77" t="s">
        <v>60</v>
      </c>
      <c r="C77" s="4">
        <v>247568</v>
      </c>
      <c r="D77" s="4">
        <f>C77/'Douglas Revenues'!$K$2</f>
        <v>43.228217216692862</v>
      </c>
      <c r="E77" s="4">
        <v>241821</v>
      </c>
      <c r="F77" s="4">
        <f>E77/'Douglas Revenues'!$K$3</f>
        <v>42.140840652446677</v>
      </c>
      <c r="G77" s="11">
        <f t="shared" si="2"/>
        <v>-1.0873765642461848</v>
      </c>
      <c r="H77" s="8">
        <f t="shared" si="3"/>
        <v>-2.5154323593670831E-2</v>
      </c>
    </row>
    <row r="78" spans="1:8" x14ac:dyDescent="0.3">
      <c r="A78">
        <v>200</v>
      </c>
      <c r="B78" s="2" t="s">
        <v>63</v>
      </c>
      <c r="C78" s="4">
        <v>126569</v>
      </c>
      <c r="D78" s="4">
        <f>C78/'Douglas Revenues'!$K$2</f>
        <v>22.100401606425702</v>
      </c>
      <c r="E78" s="4">
        <v>120760</v>
      </c>
      <c r="F78" s="4">
        <f>E78/'Douglas Revenues'!$K$3</f>
        <v>21.044193503415588</v>
      </c>
      <c r="G78" s="11">
        <f t="shared" si="2"/>
        <v>-1.056208103010114</v>
      </c>
      <c r="H78" s="8">
        <f t="shared" si="3"/>
        <v>-4.779135337988704E-2</v>
      </c>
    </row>
    <row r="79" spans="1:8" x14ac:dyDescent="0.3">
      <c r="A79">
        <v>500</v>
      </c>
      <c r="B79" t="s">
        <v>64</v>
      </c>
      <c r="C79" s="4">
        <v>233050</v>
      </c>
      <c r="D79" s="4">
        <f>C79/'Douglas Revenues'!$K$2</f>
        <v>40.693207613060942</v>
      </c>
      <c r="E79" s="4">
        <v>233050</v>
      </c>
      <c r="F79" s="4">
        <f>E79/'Douglas Revenues'!$K$3</f>
        <v>40.612365816255405</v>
      </c>
      <c r="G79" s="11">
        <f t="shared" si="2"/>
        <v>-8.0841796805536603E-2</v>
      </c>
      <c r="H79" s="8">
        <f t="shared" si="3"/>
        <v>-1.9866164784608799E-3</v>
      </c>
    </row>
    <row r="80" spans="1:8" x14ac:dyDescent="0.3">
      <c r="A80">
        <v>600</v>
      </c>
      <c r="B80" t="s">
        <v>65</v>
      </c>
      <c r="C80" s="4">
        <v>23800</v>
      </c>
      <c r="D80" s="4">
        <f>C80/'Douglas Revenues'!$K$2</f>
        <v>4.1557534485769168</v>
      </c>
      <c r="E80" s="4">
        <v>23800</v>
      </c>
      <c r="F80" s="4">
        <f>E80/'Douglas Revenues'!$K$3</f>
        <v>4.1474975602955526</v>
      </c>
      <c r="G80" s="11">
        <f t="shared" si="2"/>
        <v>-8.2558882813641432E-3</v>
      </c>
      <c r="H80" s="8">
        <f t="shared" si="3"/>
        <v>-1.986616478461027E-3</v>
      </c>
    </row>
    <row r="81" spans="1:8" x14ac:dyDescent="0.3">
      <c r="A81">
        <v>900</v>
      </c>
      <c r="B81" t="s">
        <v>69</v>
      </c>
      <c r="C81" s="4">
        <v>22500</v>
      </c>
      <c r="D81" s="4">
        <f>C81/'Douglas Revenues'!$K$2</f>
        <v>3.9287585123101101</v>
      </c>
      <c r="E81" s="4">
        <v>22500</v>
      </c>
      <c r="F81" s="4">
        <f>E81/'Douglas Revenues'!$K$3</f>
        <v>3.9209535759096616</v>
      </c>
      <c r="G81" s="11">
        <f t="shared" si="2"/>
        <v>-7.8049364004484367E-3</v>
      </c>
      <c r="H81" s="8">
        <f t="shared" si="3"/>
        <v>-1.9866164784608088E-3</v>
      </c>
    </row>
    <row r="82" spans="1:8" x14ac:dyDescent="0.3">
      <c r="B82" s="1" t="s">
        <v>86</v>
      </c>
      <c r="C82" s="5">
        <f>SUM(C77:C81)</f>
        <v>653487</v>
      </c>
      <c r="D82" s="5">
        <f>C82/'Douglas Revenues'!$K$2</f>
        <v>114.10633839706652</v>
      </c>
      <c r="E82" s="5">
        <f>SUM(E77:E81)</f>
        <v>641931</v>
      </c>
      <c r="F82" s="5">
        <f>E82/'Douglas Revenues'!$K$3</f>
        <v>111.86585110832289</v>
      </c>
      <c r="G82" s="15">
        <f t="shared" si="2"/>
        <v>-2.2404872887436369</v>
      </c>
      <c r="H82" s="14">
        <f t="shared" si="3"/>
        <v>-1.9635081803669865E-2</v>
      </c>
    </row>
    <row r="83" spans="1:8" x14ac:dyDescent="0.3">
      <c r="C83" s="4"/>
      <c r="D83" s="4"/>
      <c r="E83" s="4"/>
      <c r="F83" s="4"/>
      <c r="G83" s="11"/>
      <c r="H83" s="8"/>
    </row>
    <row r="84" spans="1:8" x14ac:dyDescent="0.3">
      <c r="B84" s="1" t="s">
        <v>87</v>
      </c>
      <c r="C84" s="4"/>
      <c r="D84" s="4"/>
      <c r="E84" s="4"/>
      <c r="F84" s="4"/>
      <c r="G84" s="11"/>
      <c r="H84" s="8"/>
    </row>
    <row r="85" spans="1:8" x14ac:dyDescent="0.3">
      <c r="A85">
        <v>100</v>
      </c>
      <c r="B85" t="s">
        <v>60</v>
      </c>
      <c r="C85" s="4">
        <v>3220897</v>
      </c>
      <c r="D85" s="4">
        <f>C85/'Douglas Revenues'!$K$2</f>
        <v>562.4056224899598</v>
      </c>
      <c r="E85" s="4">
        <v>3192773</v>
      </c>
      <c r="F85" s="4">
        <f>E85/'Douglas Revenues'!$K$3</f>
        <v>556.38732050745853</v>
      </c>
      <c r="G85" s="11">
        <f t="shared" si="2"/>
        <v>-6.0183019825012707</v>
      </c>
      <c r="H85" s="8">
        <f t="shared" si="3"/>
        <v>-1.0700998962023554E-2</v>
      </c>
    </row>
    <row r="86" spans="1:8" x14ac:dyDescent="0.3">
      <c r="A86">
        <v>200</v>
      </c>
      <c r="B86" s="2" t="s">
        <v>63</v>
      </c>
      <c r="C86" s="4">
        <v>1299752</v>
      </c>
      <c r="D86" s="4">
        <f>C86/'Douglas Revenues'!$K$2</f>
        <v>226.95163261742621</v>
      </c>
      <c r="E86" s="4">
        <v>1297843</v>
      </c>
      <c r="F86" s="4">
        <f>E86/'Douglas Revenues'!$K$3</f>
        <v>226.16809563641434</v>
      </c>
      <c r="G86" s="11">
        <f t="shared" si="2"/>
        <v>-0.78353698101187774</v>
      </c>
      <c r="H86" s="8">
        <f t="shared" si="3"/>
        <v>-3.4524403811304187E-3</v>
      </c>
    </row>
    <row r="87" spans="1:8" x14ac:dyDescent="0.3">
      <c r="A87">
        <v>500</v>
      </c>
      <c r="B87" t="s">
        <v>64</v>
      </c>
      <c r="C87" s="4">
        <v>187293</v>
      </c>
      <c r="D87" s="4">
        <f>C87/'Douglas Revenues'!$K$2</f>
        <v>32.703509690937665</v>
      </c>
      <c r="E87" s="4">
        <v>183349</v>
      </c>
      <c r="F87" s="4">
        <f>E87/'Douglas Revenues'!$K$3</f>
        <v>31.951240763976024</v>
      </c>
      <c r="G87" s="11">
        <f t="shared" si="2"/>
        <v>-0.75226892696164072</v>
      </c>
      <c r="H87" s="8">
        <f t="shared" si="3"/>
        <v>-2.3002697082695648E-2</v>
      </c>
    </row>
    <row r="88" spans="1:8" x14ac:dyDescent="0.3">
      <c r="A88">
        <v>600</v>
      </c>
      <c r="B88" t="s">
        <v>65</v>
      </c>
      <c r="C88" s="4">
        <v>66323</v>
      </c>
      <c r="D88" s="4">
        <f>C88/'Douglas Revenues'!$K$2</f>
        <v>11.580757813864153</v>
      </c>
      <c r="E88" s="4">
        <v>73242</v>
      </c>
      <c r="F88" s="4">
        <f>E88/'Douglas Revenues'!$K$3</f>
        <v>12.76348808030113</v>
      </c>
      <c r="G88" s="11">
        <f t="shared" si="2"/>
        <v>1.1827302664369768</v>
      </c>
      <c r="H88" s="8">
        <f t="shared" si="3"/>
        <v>0.10212891811113137</v>
      </c>
    </row>
    <row r="89" spans="1:8" x14ac:dyDescent="0.3">
      <c r="A89">
        <v>900</v>
      </c>
      <c r="B89" t="s">
        <v>69</v>
      </c>
      <c r="C89" s="4">
        <v>2000</v>
      </c>
      <c r="D89" s="4">
        <f>C89/'Douglas Revenues'!$K$2</f>
        <v>0.34922297887200976</v>
      </c>
      <c r="E89" s="4">
        <v>3739</v>
      </c>
      <c r="F89" s="4">
        <f>E89/'Douglas Revenues'!$K$3</f>
        <v>0.6515753520144989</v>
      </c>
      <c r="G89" s="11">
        <f t="shared" si="2"/>
        <v>0.30235237314248914</v>
      </c>
      <c r="H89" s="8">
        <f t="shared" si="3"/>
        <v>0.86578602049351772</v>
      </c>
    </row>
    <row r="90" spans="1:8" x14ac:dyDescent="0.3">
      <c r="B90" s="1" t="s">
        <v>88</v>
      </c>
      <c r="C90" s="5">
        <f>SUM(C85:C89)</f>
        <v>4776265</v>
      </c>
      <c r="D90" s="5">
        <f>C90/'Douglas Revenues'!$K$2</f>
        <v>833.99074559105986</v>
      </c>
      <c r="E90" s="5">
        <f>SUM(E85:E89)</f>
        <v>4750946</v>
      </c>
      <c r="F90" s="5">
        <f>E90/'Douglas Revenues'!$K$3</f>
        <v>827.9217203401646</v>
      </c>
      <c r="G90" s="15">
        <f t="shared" si="2"/>
        <v>-6.0690252508952653</v>
      </c>
      <c r="H90" s="14">
        <f t="shared" si="3"/>
        <v>-7.2770894437132749E-3</v>
      </c>
    </row>
    <row r="91" spans="1:8" x14ac:dyDescent="0.3">
      <c r="C91" s="4"/>
      <c r="D91" s="4"/>
      <c r="E91" s="4"/>
      <c r="F91" s="4"/>
      <c r="G91" s="11"/>
      <c r="H91" s="8"/>
    </row>
    <row r="92" spans="1:8" x14ac:dyDescent="0.3">
      <c r="B92" s="1" t="s">
        <v>89</v>
      </c>
      <c r="C92" s="4"/>
      <c r="D92" s="4"/>
      <c r="E92" s="4"/>
      <c r="F92" s="4"/>
      <c r="G92" s="11"/>
      <c r="H92" s="8"/>
    </row>
    <row r="93" spans="1:8" x14ac:dyDescent="0.3">
      <c r="A93">
        <v>100</v>
      </c>
      <c r="B93" t="s">
        <v>60</v>
      </c>
      <c r="C93" s="4">
        <v>1051097</v>
      </c>
      <c r="D93" s="4">
        <f>C93/'Douglas Revenues'!$K$2</f>
        <v>183.53361271171644</v>
      </c>
      <c r="E93" s="4">
        <v>1043597</v>
      </c>
      <c r="F93" s="4">
        <f>E93/'Douglas Revenues'!$K$3</f>
        <v>181.86201728704867</v>
      </c>
      <c r="G93" s="11">
        <f t="shared" si="2"/>
        <v>-1.6715954246677711</v>
      </c>
      <c r="H93" s="8">
        <f t="shared" si="3"/>
        <v>-9.1078435168898061E-3</v>
      </c>
    </row>
    <row r="94" spans="1:8" x14ac:dyDescent="0.3">
      <c r="A94">
        <v>200</v>
      </c>
      <c r="B94" s="2" t="s">
        <v>63</v>
      </c>
      <c r="C94" s="4">
        <v>401427</v>
      </c>
      <c r="D94" s="4">
        <f>C94/'Douglas Revenues'!$K$2</f>
        <v>70.093766369827136</v>
      </c>
      <c r="E94" s="4">
        <v>398771</v>
      </c>
      <c r="F94" s="4">
        <f>E94/'Douglas Revenues'!$K$3</f>
        <v>69.491670151958743</v>
      </c>
      <c r="G94" s="11">
        <f t="shared" si="2"/>
        <v>-0.60209621786839307</v>
      </c>
      <c r="H94" s="8">
        <f t="shared" si="3"/>
        <v>-8.5898682443689318E-3</v>
      </c>
    </row>
    <row r="95" spans="1:8" x14ac:dyDescent="0.3">
      <c r="A95">
        <v>500</v>
      </c>
      <c r="B95" t="s">
        <v>64</v>
      </c>
      <c r="C95" s="4">
        <v>281530</v>
      </c>
      <c r="D95" s="4">
        <f>C95/'Douglas Revenues'!$K$2</f>
        <v>49.158372620918456</v>
      </c>
      <c r="E95" s="4">
        <v>283330</v>
      </c>
      <c r="F95" s="4">
        <f>E95/'Douglas Revenues'!$K$3</f>
        <v>49.374390073888193</v>
      </c>
      <c r="G95" s="11">
        <f t="shared" si="2"/>
        <v>0.21601745296973718</v>
      </c>
      <c r="H95" s="8">
        <f t="shared" si="3"/>
        <v>4.3943166026984152E-3</v>
      </c>
    </row>
    <row r="96" spans="1:8" x14ac:dyDescent="0.3">
      <c r="A96">
        <v>600</v>
      </c>
      <c r="B96" t="s">
        <v>65</v>
      </c>
      <c r="C96" s="4">
        <v>203100</v>
      </c>
      <c r="D96" s="4">
        <f>C96/'Douglas Revenues'!$K$2</f>
        <v>35.463593504452597</v>
      </c>
      <c r="E96" s="4">
        <v>200200</v>
      </c>
      <c r="F96" s="4">
        <f>E96/'Douglas Revenues'!$K$3</f>
        <v>34.887773595427298</v>
      </c>
      <c r="G96" s="11">
        <f t="shared" si="2"/>
        <v>-0.57581990902529867</v>
      </c>
      <c r="H96" s="8">
        <f t="shared" si="3"/>
        <v>-1.6236930669561226E-2</v>
      </c>
    </row>
    <row r="97" spans="1:8" x14ac:dyDescent="0.3">
      <c r="A97">
        <v>700</v>
      </c>
      <c r="B97" t="s">
        <v>95</v>
      </c>
      <c r="C97" s="4">
        <v>107000</v>
      </c>
      <c r="D97" s="4">
        <f>C97/'Douglas Revenues'!$K$2</f>
        <v>18.683429369652522</v>
      </c>
      <c r="E97" s="4">
        <v>113000</v>
      </c>
      <c r="F97" s="4">
        <f>E97/'Douglas Revenues'!$K$3</f>
        <v>19.691900181235187</v>
      </c>
      <c r="G97" s="11">
        <f t="shared" si="2"/>
        <v>1.008470811582665</v>
      </c>
      <c r="H97" s="8">
        <f t="shared" si="3"/>
        <v>5.3976750821812365E-2</v>
      </c>
    </row>
    <row r="98" spans="1:8" x14ac:dyDescent="0.3">
      <c r="A98">
        <v>900</v>
      </c>
      <c r="B98" t="s">
        <v>69</v>
      </c>
      <c r="C98" s="4">
        <v>10000</v>
      </c>
      <c r="D98" s="4">
        <f>C98/'Douglas Revenues'!$K$2</f>
        <v>1.7461148943600489</v>
      </c>
      <c r="E98" s="4">
        <v>9000</v>
      </c>
      <c r="F98" s="4">
        <f>E98/'Douglas Revenues'!$K$3</f>
        <v>1.5683814303638646</v>
      </c>
      <c r="G98" s="11">
        <f t="shared" si="2"/>
        <v>-0.17773346399618428</v>
      </c>
      <c r="H98" s="8">
        <f t="shared" si="3"/>
        <v>-0.10178795483061474</v>
      </c>
    </row>
    <row r="99" spans="1:8" x14ac:dyDescent="0.3">
      <c r="B99" s="1" t="s">
        <v>90</v>
      </c>
      <c r="C99" s="5">
        <f>SUM(C93:C98)</f>
        <v>2054154</v>
      </c>
      <c r="D99" s="5">
        <f>C99/'Douglas Revenues'!$K$2</f>
        <v>358.67888947092717</v>
      </c>
      <c r="E99" s="5">
        <f>SUM(E93:E98)</f>
        <v>2047898</v>
      </c>
      <c r="F99" s="5">
        <f>E99/'Douglas Revenues'!$K$3</f>
        <v>356.87613271992194</v>
      </c>
      <c r="G99" s="15">
        <f t="shared" si="2"/>
        <v>-1.8027567510052336</v>
      </c>
      <c r="H99" s="14">
        <f t="shared" si="3"/>
        <v>-5.0261021875706363E-3</v>
      </c>
    </row>
    <row r="100" spans="1:8" x14ac:dyDescent="0.3">
      <c r="C100" s="4"/>
      <c r="D100" s="4"/>
      <c r="E100" s="4"/>
      <c r="F100" s="4"/>
      <c r="G100" s="11"/>
      <c r="H100" s="8"/>
    </row>
    <row r="101" spans="1:8" x14ac:dyDescent="0.3">
      <c r="B101" s="1" t="s">
        <v>91</v>
      </c>
      <c r="C101" s="4"/>
      <c r="D101" s="4"/>
      <c r="E101" s="4"/>
      <c r="F101" s="4"/>
      <c r="G101" s="11"/>
      <c r="H101" s="8"/>
    </row>
    <row r="102" spans="1:8" x14ac:dyDescent="0.3">
      <c r="A102">
        <v>100</v>
      </c>
      <c r="B102" t="s">
        <v>60</v>
      </c>
      <c r="C102" s="4">
        <v>2811921</v>
      </c>
      <c r="D102" s="4">
        <f>C102/'Douglas Revenues'!$K$2</f>
        <v>490.99371398638033</v>
      </c>
      <c r="E102" s="4">
        <v>2726825</v>
      </c>
      <c r="F102" s="4">
        <f>E102/'Douglas Revenues'!$K$3</f>
        <v>475.18907709466055</v>
      </c>
      <c r="G102" s="11">
        <f t="shared" si="2"/>
        <v>-15.804636891719781</v>
      </c>
      <c r="H102" s="8">
        <f t="shared" si="3"/>
        <v>-3.2189081940381392E-2</v>
      </c>
    </row>
    <row r="103" spans="1:8" x14ac:dyDescent="0.3">
      <c r="A103">
        <v>200</v>
      </c>
      <c r="B103" s="2" t="s">
        <v>63</v>
      </c>
      <c r="C103" s="4">
        <v>1018971</v>
      </c>
      <c r="D103" s="4">
        <f>C103/'Douglas Revenues'!$K$2</f>
        <v>177.92404400209534</v>
      </c>
      <c r="E103" s="4">
        <v>1034741</v>
      </c>
      <c r="F103" s="4">
        <f>E103/'Douglas Revenues'!$K$3</f>
        <v>180.31872995957062</v>
      </c>
      <c r="G103" s="11">
        <f t="shared" si="2"/>
        <v>2.394685957475275</v>
      </c>
      <c r="H103" s="8">
        <f t="shared" si="3"/>
        <v>1.3459035123139814E-2</v>
      </c>
    </row>
    <row r="104" spans="1:8" x14ac:dyDescent="0.3">
      <c r="A104">
        <v>500</v>
      </c>
      <c r="B104" t="s">
        <v>64</v>
      </c>
      <c r="C104" s="4">
        <v>2197448</v>
      </c>
      <c r="D104" s="4">
        <f>C104/'Douglas Revenues'!$K$2</f>
        <v>383.69966823817009</v>
      </c>
      <c r="E104" s="4">
        <v>2260423</v>
      </c>
      <c r="F104" s="4">
        <f>E104/'Douglas Revenues'!$K$3</f>
        <v>393.91171755193085</v>
      </c>
      <c r="G104" s="11">
        <f t="shared" si="2"/>
        <v>10.212049313760758</v>
      </c>
      <c r="H104" s="8">
        <f t="shared" si="3"/>
        <v>2.6614694145166512E-2</v>
      </c>
    </row>
    <row r="105" spans="1:8" x14ac:dyDescent="0.3">
      <c r="A105">
        <v>600</v>
      </c>
      <c r="B105" t="s">
        <v>65</v>
      </c>
      <c r="C105" s="4">
        <v>1549513</v>
      </c>
      <c r="D105" s="4">
        <f>C105/'Douglas Revenues'!$K$2</f>
        <v>270.56277283045222</v>
      </c>
      <c r="E105" s="4">
        <v>1559706</v>
      </c>
      <c r="F105" s="4">
        <f>E105/'Douglas Revenues'!$K$3</f>
        <v>271.80154746967798</v>
      </c>
      <c r="G105" s="11">
        <f t="shared" si="2"/>
        <v>1.2387746392257668</v>
      </c>
      <c r="H105" s="8">
        <f t="shared" si="3"/>
        <v>4.5785110282043247E-3</v>
      </c>
    </row>
    <row r="106" spans="1:8" x14ac:dyDescent="0.3">
      <c r="A106">
        <v>700</v>
      </c>
      <c r="B106" t="s">
        <v>95</v>
      </c>
      <c r="C106" s="4">
        <v>153500</v>
      </c>
      <c r="D106" s="4">
        <f>C106/'Douglas Revenues'!$K$2</f>
        <v>26.802863628426749</v>
      </c>
      <c r="E106" s="4">
        <v>153500</v>
      </c>
      <c r="F106" s="4">
        <f>E106/'Douglas Revenues'!$K$3</f>
        <v>26.749616617872579</v>
      </c>
      <c r="G106" s="11">
        <f t="shared" si="2"/>
        <v>-5.3247010554169805E-2</v>
      </c>
      <c r="H106" s="8">
        <f t="shared" si="3"/>
        <v>-1.986616478460785E-3</v>
      </c>
    </row>
    <row r="107" spans="1:8" x14ac:dyDescent="0.3">
      <c r="A107">
        <v>900</v>
      </c>
      <c r="B107" t="s">
        <v>69</v>
      </c>
      <c r="C107" s="4">
        <v>398</v>
      </c>
      <c r="D107" s="4">
        <f>C107/'Douglas Revenues'!$K$2</f>
        <v>6.9495372795529947E-2</v>
      </c>
      <c r="E107" s="4">
        <v>470</v>
      </c>
      <c r="F107" s="4">
        <f>E107/'Douglas Revenues'!$K$3</f>
        <v>8.190436358566848E-2</v>
      </c>
      <c r="G107" s="11">
        <f t="shared" si="2"/>
        <v>1.2408990790138533E-2</v>
      </c>
      <c r="H107" s="8">
        <f t="shared" si="3"/>
        <v>0.17855851822895322</v>
      </c>
    </row>
    <row r="108" spans="1:8" x14ac:dyDescent="0.3">
      <c r="B108" s="1" t="s">
        <v>92</v>
      </c>
      <c r="C108" s="5">
        <f>SUM(C102:C107)</f>
        <v>7731751</v>
      </c>
      <c r="D108" s="5">
        <f>C108/'Douglas Revenues'!$K$2</f>
        <v>1350.0525580583203</v>
      </c>
      <c r="E108" s="5">
        <f>SUM(E102:E107)</f>
        <v>7735665</v>
      </c>
      <c r="F108" s="5">
        <f>E108/'Douglas Revenues'!$K$3</f>
        <v>1348.0525930572983</v>
      </c>
      <c r="G108" s="15">
        <f t="shared" si="2"/>
        <v>-1.9999650010220194</v>
      </c>
      <c r="H108" s="14">
        <f t="shared" si="3"/>
        <v>-1.4813978826857079E-3</v>
      </c>
    </row>
    <row r="109" spans="1:8" x14ac:dyDescent="0.3">
      <c r="C109" s="4"/>
      <c r="D109" s="4"/>
      <c r="E109" s="4"/>
      <c r="F109" s="4"/>
      <c r="G109" s="11"/>
      <c r="H109" s="8"/>
    </row>
    <row r="110" spans="1:8" x14ac:dyDescent="0.3">
      <c r="B110" s="1" t="s">
        <v>93</v>
      </c>
      <c r="C110" s="4"/>
      <c r="D110" s="4"/>
      <c r="E110" s="4"/>
      <c r="F110" s="4"/>
      <c r="G110" s="11"/>
      <c r="H110" s="8"/>
    </row>
    <row r="111" spans="1:8" x14ac:dyDescent="0.3">
      <c r="A111">
        <v>100</v>
      </c>
      <c r="B111" t="s">
        <v>60</v>
      </c>
      <c r="C111" s="4">
        <v>1835220</v>
      </c>
      <c r="D111" s="4">
        <f>C111/'Douglas Revenues'!$K$2</f>
        <v>320.45049764274489</v>
      </c>
      <c r="E111" s="4">
        <v>1662737</v>
      </c>
      <c r="F111" s="4">
        <f>E111/'Douglas Revenues'!$K$3</f>
        <v>289.75620381988011</v>
      </c>
      <c r="G111" s="11">
        <f t="shared" si="2"/>
        <v>-30.694293822864779</v>
      </c>
      <c r="H111" s="8">
        <f t="shared" si="3"/>
        <v>-9.5784821832557723E-2</v>
      </c>
    </row>
    <row r="112" spans="1:8" x14ac:dyDescent="0.3">
      <c r="A112">
        <v>200</v>
      </c>
      <c r="B112" s="2" t="s">
        <v>63</v>
      </c>
      <c r="C112" s="4">
        <v>818602</v>
      </c>
      <c r="D112" s="4">
        <f>C112/'Douglas Revenues'!$K$2</f>
        <v>142.93731447529248</v>
      </c>
      <c r="E112" s="4">
        <v>757164</v>
      </c>
      <c r="F112" s="4">
        <f>E112/'Douglas Revenues'!$K$3</f>
        <v>131.94688414889168</v>
      </c>
      <c r="G112" s="11">
        <f t="shared" si="2"/>
        <v>-10.990430326400798</v>
      </c>
      <c r="H112" s="8">
        <f t="shared" si="3"/>
        <v>-7.6889861592443418E-2</v>
      </c>
    </row>
    <row r="113" spans="1:8" x14ac:dyDescent="0.3">
      <c r="A113">
        <v>500</v>
      </c>
      <c r="B113" t="s">
        <v>64</v>
      </c>
      <c r="C113" s="4">
        <v>130509</v>
      </c>
      <c r="D113" s="4">
        <f>C113/'Douglas Revenues'!$K$2</f>
        <v>22.788370874803562</v>
      </c>
      <c r="E113" s="4">
        <v>129468</v>
      </c>
      <c r="F113" s="4">
        <f>E113/'Douglas Revenues'!$K$3</f>
        <v>22.561689669594312</v>
      </c>
      <c r="G113" s="11">
        <f t="shared" si="2"/>
        <v>-0.22668120520924973</v>
      </c>
      <c r="H113" s="8">
        <f t="shared" si="3"/>
        <v>-9.947231702283928E-3</v>
      </c>
    </row>
    <row r="114" spans="1:8" x14ac:dyDescent="0.3">
      <c r="A114">
        <v>600</v>
      </c>
      <c r="B114" t="s">
        <v>65</v>
      </c>
      <c r="C114" s="4">
        <v>464529</v>
      </c>
      <c r="D114" s="4">
        <f>C114/'Douglas Revenues'!$K$2</f>
        <v>81.112100576217912</v>
      </c>
      <c r="E114" s="4">
        <v>465570</v>
      </c>
      <c r="F114" s="4">
        <f>E114/'Douglas Revenues'!$K$3</f>
        <v>81.132371392722717</v>
      </c>
      <c r="G114" s="11">
        <f t="shared" si="2"/>
        <v>2.0270816504805111E-2</v>
      </c>
      <c r="H114" s="8">
        <f t="shared" si="3"/>
        <v>2.499111274495648E-4</v>
      </c>
    </row>
    <row r="115" spans="1:8" x14ac:dyDescent="0.3">
      <c r="A115">
        <v>700</v>
      </c>
      <c r="B115" t="s">
        <v>95</v>
      </c>
      <c r="C115" s="11">
        <v>532000</v>
      </c>
      <c r="D115" s="4">
        <f>C115/'Douglas Revenues'!$K$2</f>
        <v>92.893312379954608</v>
      </c>
      <c r="E115" s="11">
        <v>532000</v>
      </c>
      <c r="F115" s="4">
        <f>E115/'Douglas Revenues'!$K$3</f>
        <v>92.708768994841776</v>
      </c>
      <c r="G115" s="11">
        <f t="shared" si="2"/>
        <v>-0.18454338511283197</v>
      </c>
      <c r="H115" s="8">
        <f t="shared" si="3"/>
        <v>-1.9866164784608808E-3</v>
      </c>
    </row>
    <row r="116" spans="1:8" x14ac:dyDescent="0.3">
      <c r="A116">
        <v>900</v>
      </c>
      <c r="B116" t="s">
        <v>69</v>
      </c>
      <c r="C116" s="4">
        <v>956</v>
      </c>
      <c r="D116" s="4">
        <f>C116/'Douglas Revenues'!$K$2</f>
        <v>0.16692858390082069</v>
      </c>
      <c r="E116" s="4">
        <v>956</v>
      </c>
      <c r="F116" s="4">
        <f>E116/'Douglas Revenues'!$K$3</f>
        <v>0.16659696082531716</v>
      </c>
      <c r="G116" s="11">
        <f t="shared" si="2"/>
        <v>-3.3162307550352321E-4</v>
      </c>
      <c r="H116" s="8">
        <f t="shared" si="3"/>
        <v>-1.9866164784609593E-3</v>
      </c>
    </row>
    <row r="117" spans="1:8" x14ac:dyDescent="0.3">
      <c r="B117" s="1" t="s">
        <v>94</v>
      </c>
      <c r="C117" s="5">
        <f>SUM(C111:C116)</f>
        <v>3781816</v>
      </c>
      <c r="D117" s="5">
        <f>C117/'Douglas Revenues'!$K$2</f>
        <v>660.34852453291421</v>
      </c>
      <c r="E117" s="5">
        <f>SUM(E111:E116)</f>
        <v>3547895</v>
      </c>
      <c r="F117" s="5">
        <f>E117/'Douglas Revenues'!$K$3</f>
        <v>618.27251498675594</v>
      </c>
      <c r="G117" s="15">
        <f t="shared" si="2"/>
        <v>-42.076009546158275</v>
      </c>
      <c r="H117" s="14">
        <f t="shared" si="3"/>
        <v>-6.3717882274242979E-2</v>
      </c>
    </row>
    <row r="118" spans="1:8" x14ac:dyDescent="0.3">
      <c r="B118" s="1"/>
      <c r="C118" s="5"/>
      <c r="D118" s="4">
        <f>C118/'Douglas Revenues'!$K$2</f>
        <v>0</v>
      </c>
      <c r="E118" s="5"/>
      <c r="F118" s="4"/>
      <c r="G118" s="11"/>
      <c r="H118" s="8"/>
    </row>
    <row r="119" spans="1:8" x14ac:dyDescent="0.3">
      <c r="B119" s="1" t="s">
        <v>150</v>
      </c>
      <c r="C119" s="5"/>
      <c r="D119" s="4">
        <f>C119/'Douglas Revenues'!$K$2</f>
        <v>0</v>
      </c>
      <c r="E119" s="5"/>
      <c r="F119" s="4"/>
      <c r="G119" s="11"/>
      <c r="H119" s="8"/>
    </row>
    <row r="120" spans="1:8" x14ac:dyDescent="0.3">
      <c r="A120">
        <v>100</v>
      </c>
      <c r="B120" t="s">
        <v>60</v>
      </c>
      <c r="C120" s="4">
        <v>90000</v>
      </c>
      <c r="D120" s="4">
        <f>C120/'Douglas Revenues'!$K$2</f>
        <v>15.71503404924044</v>
      </c>
      <c r="E120" s="4">
        <v>90000</v>
      </c>
      <c r="F120" s="4">
        <f>E120/'Douglas Revenues'!$K$3</f>
        <v>15.683814303638647</v>
      </c>
      <c r="G120" s="11">
        <f t="shared" si="2"/>
        <v>-3.1219745601793747E-2</v>
      </c>
      <c r="H120" s="8">
        <f t="shared" si="3"/>
        <v>-1.9866164784608088E-3</v>
      </c>
    </row>
    <row r="121" spans="1:8" x14ac:dyDescent="0.3">
      <c r="A121">
        <v>200</v>
      </c>
      <c r="B121" s="2" t="s">
        <v>63</v>
      </c>
      <c r="C121" s="4">
        <v>37050</v>
      </c>
      <c r="D121" s="4">
        <f>C121/'Douglas Revenues'!$K$2</f>
        <v>6.4693556836039807</v>
      </c>
      <c r="E121" s="4">
        <v>37050</v>
      </c>
      <c r="F121" s="4">
        <f>E121/'Douglas Revenues'!$K$3</f>
        <v>6.4565035549979095</v>
      </c>
      <c r="G121" s="11">
        <f t="shared" si="2"/>
        <v>-1.2852128606071211E-2</v>
      </c>
      <c r="H121" s="8">
        <f t="shared" si="3"/>
        <v>-1.9866164784607242E-3</v>
      </c>
    </row>
    <row r="122" spans="1:8" x14ac:dyDescent="0.3">
      <c r="A122">
        <v>500</v>
      </c>
      <c r="B122" t="s">
        <v>64</v>
      </c>
      <c r="C122" s="4">
        <v>40000</v>
      </c>
      <c r="D122" s="4">
        <f>C122/'Douglas Revenues'!$K$2</f>
        <v>6.9844595774401954</v>
      </c>
      <c r="E122" s="4">
        <v>100500</v>
      </c>
      <c r="F122" s="4">
        <f>E122/'Douglas Revenues'!$K$3</f>
        <v>17.513592639063155</v>
      </c>
      <c r="G122" s="11">
        <f t="shared" si="2"/>
        <v>10.529133061622961</v>
      </c>
      <c r="H122" s="8">
        <f t="shared" si="3"/>
        <v>1.5075086260978674</v>
      </c>
    </row>
    <row r="123" spans="1:8" x14ac:dyDescent="0.3">
      <c r="A123">
        <v>600</v>
      </c>
      <c r="B123" t="s">
        <v>65</v>
      </c>
      <c r="C123" s="4">
        <v>10000</v>
      </c>
      <c r="D123" s="4">
        <f>C123/'Douglas Revenues'!$K$2</f>
        <v>1.7461148943600489</v>
      </c>
      <c r="E123" s="4">
        <v>10000</v>
      </c>
      <c r="F123" s="4">
        <f>E123/'Douglas Revenues'!$K$3</f>
        <v>1.7426460337376273</v>
      </c>
      <c r="G123" s="11">
        <f t="shared" si="2"/>
        <v>-3.4688606224215768E-3</v>
      </c>
      <c r="H123" s="8">
        <f t="shared" si="3"/>
        <v>-1.986616478460837E-3</v>
      </c>
    </row>
    <row r="124" spans="1:8" x14ac:dyDescent="0.3">
      <c r="A124">
        <v>900</v>
      </c>
      <c r="B124" t="s">
        <v>69</v>
      </c>
      <c r="C124" s="4">
        <v>9600</v>
      </c>
      <c r="D124" s="4">
        <f>C124/'Douglas Revenues'!$K$2</f>
        <v>1.676270298585647</v>
      </c>
      <c r="E124" s="4">
        <v>9600</v>
      </c>
      <c r="F124" s="4">
        <f>E124/'Douglas Revenues'!$K$3</f>
        <v>1.6729401923881222</v>
      </c>
      <c r="G124" s="11">
        <f t="shared" si="2"/>
        <v>-3.3301061975248292E-3</v>
      </c>
      <c r="H124" s="8">
        <f t="shared" si="3"/>
        <v>-1.986616478460906E-3</v>
      </c>
    </row>
    <row r="125" spans="1:8" x14ac:dyDescent="0.3">
      <c r="B125" s="1" t="s">
        <v>200</v>
      </c>
      <c r="C125" s="5">
        <f>SUM(C120:C124)</f>
        <v>186650</v>
      </c>
      <c r="D125" s="5">
        <f>C125/'Douglas Revenues'!$K$2</f>
        <v>32.591234503230311</v>
      </c>
      <c r="E125" s="5">
        <f>SUM(E120:E124)</f>
        <v>247150</v>
      </c>
      <c r="F125" s="5">
        <f>E125/'Douglas Revenues'!$K$3</f>
        <v>43.069496723825459</v>
      </c>
      <c r="G125" s="15">
        <f t="shared" si="2"/>
        <v>10.478262220595148</v>
      </c>
      <c r="H125" s="14">
        <f t="shared" si="3"/>
        <v>0.32150553301552864</v>
      </c>
    </row>
    <row r="126" spans="1:8" x14ac:dyDescent="0.3">
      <c r="B126" s="1"/>
      <c r="C126" s="5"/>
      <c r="D126" s="4"/>
      <c r="E126" s="5"/>
      <c r="F126" s="4"/>
      <c r="G126" s="11"/>
      <c r="H126" s="8"/>
    </row>
    <row r="127" spans="1:8" x14ac:dyDescent="0.3">
      <c r="B127" s="1" t="s">
        <v>201</v>
      </c>
      <c r="C127" s="5"/>
      <c r="D127" s="4"/>
      <c r="E127" s="5"/>
      <c r="F127" s="4"/>
      <c r="G127" s="11"/>
      <c r="H127" s="8"/>
    </row>
    <row r="128" spans="1:8" x14ac:dyDescent="0.3">
      <c r="A128">
        <v>500</v>
      </c>
      <c r="B128" s="2" t="s">
        <v>169</v>
      </c>
      <c r="C128" s="28">
        <v>10000</v>
      </c>
      <c r="D128" s="4">
        <f>C128/'Douglas Revenues'!$K$2</f>
        <v>1.7461148943600489</v>
      </c>
      <c r="E128" s="28">
        <v>10000</v>
      </c>
      <c r="F128" s="4">
        <f>E128/'Douglas Revenues'!$K$3</f>
        <v>1.7426460337376273</v>
      </c>
      <c r="G128" s="11">
        <f t="shared" si="2"/>
        <v>-3.4688606224215768E-3</v>
      </c>
      <c r="H128" s="8">
        <f t="shared" si="3"/>
        <v>-1.986616478460837E-3</v>
      </c>
    </row>
    <row r="129" spans="1:8" x14ac:dyDescent="0.3">
      <c r="B129" s="1" t="s">
        <v>202</v>
      </c>
      <c r="C129" s="5">
        <f>SUM(C128)</f>
        <v>10000</v>
      </c>
      <c r="D129" s="5">
        <f>C129/'Douglas Revenues'!$K$2</f>
        <v>1.7461148943600489</v>
      </c>
      <c r="E129" s="5">
        <f>SUM(E128)</f>
        <v>10000</v>
      </c>
      <c r="F129" s="5">
        <f>E129/'Douglas Revenues'!$K$3</f>
        <v>1.7426460337376273</v>
      </c>
      <c r="G129" s="15">
        <f t="shared" si="2"/>
        <v>-3.4688606224215768E-3</v>
      </c>
      <c r="H129" s="14">
        <f t="shared" si="3"/>
        <v>-1.986616478460837E-3</v>
      </c>
    </row>
    <row r="130" spans="1:8" x14ac:dyDescent="0.3">
      <c r="B130" s="1"/>
      <c r="C130" s="5"/>
      <c r="D130" s="4"/>
      <c r="E130" s="5"/>
      <c r="F130" s="4"/>
      <c r="G130" s="11"/>
      <c r="H130" s="8"/>
    </row>
    <row r="131" spans="1:8" x14ac:dyDescent="0.3">
      <c r="B131" s="1" t="s">
        <v>177</v>
      </c>
      <c r="C131" s="5"/>
      <c r="D131" s="4"/>
      <c r="E131" s="5"/>
      <c r="F131" s="4"/>
      <c r="G131" s="11"/>
      <c r="H131" s="8"/>
    </row>
    <row r="132" spans="1:8" x14ac:dyDescent="0.3">
      <c r="A132">
        <v>831</v>
      </c>
      <c r="B132" s="2" t="s">
        <v>204</v>
      </c>
      <c r="C132" s="28">
        <v>418000</v>
      </c>
      <c r="D132" s="4">
        <f>C132/'Douglas Revenues'!$K$2</f>
        <v>72.987602584250041</v>
      </c>
      <c r="E132" s="28">
        <v>474000</v>
      </c>
      <c r="F132" s="4">
        <f>E132/'Douglas Revenues'!$K$3</f>
        <v>82.601421999163534</v>
      </c>
      <c r="G132" s="11">
        <f t="shared" ref="G132:G167" si="4">F132-D132</f>
        <v>9.6138194149134932</v>
      </c>
      <c r="H132" s="8">
        <f t="shared" ref="H132:H167" si="5">G132/D132</f>
        <v>0.13171852581150617</v>
      </c>
    </row>
    <row r="133" spans="1:8" x14ac:dyDescent="0.3">
      <c r="A133">
        <v>832</v>
      </c>
      <c r="B133" s="2" t="s">
        <v>203</v>
      </c>
      <c r="C133" s="28">
        <v>58388</v>
      </c>
      <c r="D133" s="4">
        <f>C133/'Douglas Revenues'!$K$2</f>
        <v>10.195215645189453</v>
      </c>
      <c r="E133" s="28">
        <v>48668</v>
      </c>
      <c r="F133" s="4">
        <f>E133/'Douglas Revenues'!$K$3</f>
        <v>8.4811097169942844</v>
      </c>
      <c r="G133" s="11">
        <f t="shared" si="4"/>
        <v>-1.7141059281951687</v>
      </c>
      <c r="H133" s="8">
        <f t="shared" si="5"/>
        <v>-0.16812846219726196</v>
      </c>
    </row>
    <row r="134" spans="1:8" x14ac:dyDescent="0.3">
      <c r="B134" s="1" t="s">
        <v>179</v>
      </c>
      <c r="C134" s="5">
        <f>SUM(C132:C133)</f>
        <v>476388</v>
      </c>
      <c r="D134" s="5">
        <f>C134/'Douglas Revenues'!$K$2</f>
        <v>83.182818229439491</v>
      </c>
      <c r="E134" s="5">
        <f>SUM(E132:E133)</f>
        <v>522668</v>
      </c>
      <c r="F134" s="5">
        <f>E134/'Douglas Revenues'!$K$3</f>
        <v>91.082531716157817</v>
      </c>
      <c r="G134" s="15">
        <f t="shared" si="4"/>
        <v>7.8997134867183263</v>
      </c>
      <c r="H134" s="14">
        <f t="shared" si="5"/>
        <v>9.4968091426391635E-2</v>
      </c>
    </row>
    <row r="135" spans="1:8" x14ac:dyDescent="0.3">
      <c r="B135" s="1"/>
      <c r="C135" s="5"/>
      <c r="D135" s="4"/>
      <c r="E135" s="5"/>
      <c r="F135" s="4"/>
      <c r="G135" s="11"/>
      <c r="H135" s="8"/>
    </row>
    <row r="136" spans="1:8" x14ac:dyDescent="0.3">
      <c r="B136" s="1" t="s">
        <v>97</v>
      </c>
      <c r="C136" s="4"/>
      <c r="D136" s="4"/>
      <c r="E136" s="4"/>
      <c r="F136" s="4"/>
      <c r="G136" s="11"/>
      <c r="H136" s="8"/>
    </row>
    <row r="137" spans="1:8" x14ac:dyDescent="0.3">
      <c r="A137">
        <v>910</v>
      </c>
      <c r="B137" t="s">
        <v>99</v>
      </c>
      <c r="C137" s="4">
        <v>4400000</v>
      </c>
      <c r="D137" s="4">
        <f>C137/'Douglas Revenues'!$K$2</f>
        <v>768.29055351842146</v>
      </c>
      <c r="E137" s="4">
        <v>4400000</v>
      </c>
      <c r="F137" s="4">
        <f>E137/'Douglas Revenues'!$K$3</f>
        <v>766.76425484455604</v>
      </c>
      <c r="G137" s="11">
        <f t="shared" si="4"/>
        <v>-1.5262986738654263</v>
      </c>
      <c r="H137" s="8">
        <f t="shared" si="5"/>
        <v>-1.9866164784607494E-3</v>
      </c>
    </row>
    <row r="138" spans="1:8" x14ac:dyDescent="0.3">
      <c r="B138" s="1" t="s">
        <v>98</v>
      </c>
      <c r="C138" s="5">
        <f>SUM(C137:C137)</f>
        <v>4400000</v>
      </c>
      <c r="D138" s="5">
        <f>C138/'Douglas Revenues'!$K$2</f>
        <v>768.29055351842146</v>
      </c>
      <c r="E138" s="5">
        <f>SUM(E137:E137)</f>
        <v>4400000</v>
      </c>
      <c r="F138" s="5">
        <f>E138/'Douglas Revenues'!$K$3</f>
        <v>766.76425484455604</v>
      </c>
      <c r="G138" s="15">
        <f t="shared" si="4"/>
        <v>-1.5262986738654263</v>
      </c>
      <c r="H138" s="14">
        <f t="shared" si="5"/>
        <v>-1.9866164784607494E-3</v>
      </c>
    </row>
    <row r="139" spans="1:8" x14ac:dyDescent="0.3">
      <c r="B139" s="1"/>
      <c r="C139" s="5"/>
      <c r="D139" s="4"/>
      <c r="E139" s="5"/>
      <c r="F139" s="4"/>
      <c r="G139" s="11"/>
      <c r="H139" s="8"/>
    </row>
    <row r="140" spans="1:8" x14ac:dyDescent="0.3">
      <c r="B140" s="1" t="s">
        <v>121</v>
      </c>
      <c r="C140" s="5">
        <v>25921507</v>
      </c>
      <c r="D140" s="5">
        <f>C140/'Douglas Revenues'!$K$2</f>
        <v>4526.1929456958269</v>
      </c>
      <c r="E140" s="5">
        <v>28018558</v>
      </c>
      <c r="F140" s="5">
        <f>E140/'Douglas Revenues'!$K$3</f>
        <v>4882.6428969747667</v>
      </c>
      <c r="G140" s="15">
        <f t="shared" si="4"/>
        <v>356.44995127893981</v>
      </c>
      <c r="H140" s="14">
        <f t="shared" si="5"/>
        <v>7.87527079723601E-2</v>
      </c>
    </row>
    <row r="141" spans="1:8" x14ac:dyDescent="0.3">
      <c r="B141" s="1"/>
      <c r="C141" s="5"/>
      <c r="D141" s="4"/>
      <c r="E141" s="5"/>
      <c r="F141" s="4"/>
      <c r="G141" s="11"/>
      <c r="H141" s="8"/>
    </row>
    <row r="142" spans="1:8" x14ac:dyDescent="0.3">
      <c r="B142" s="1" t="s">
        <v>105</v>
      </c>
      <c r="C142" s="5">
        <v>53743446</v>
      </c>
      <c r="D142" s="5">
        <f>C142/'Douglas Revenues'!$K$2</f>
        <v>9384.2231534834991</v>
      </c>
      <c r="E142" s="5">
        <v>55726272</v>
      </c>
      <c r="F142" s="5">
        <f>E142/'Douglas Revenues'!$K$3</f>
        <v>9711.1166875784202</v>
      </c>
      <c r="G142" s="15">
        <f t="shared" si="4"/>
        <v>326.89353409492105</v>
      </c>
      <c r="H142" s="14">
        <f t="shared" si="5"/>
        <v>3.4834373474332346E-2</v>
      </c>
    </row>
    <row r="143" spans="1:8" x14ac:dyDescent="0.3">
      <c r="C143" s="4"/>
      <c r="D143" s="4"/>
      <c r="E143" s="4"/>
      <c r="F143" s="4"/>
      <c r="G143" s="11"/>
      <c r="H143" s="8"/>
    </row>
    <row r="144" spans="1:8" x14ac:dyDescent="0.3">
      <c r="A144">
        <v>6300</v>
      </c>
      <c r="B144" s="1" t="s">
        <v>100</v>
      </c>
      <c r="C144" s="5">
        <v>520354</v>
      </c>
      <c r="D144" s="5">
        <f>C144/'Douglas Revenues'!$K$2</f>
        <v>90.859786973982892</v>
      </c>
      <c r="E144" s="5">
        <v>504530</v>
      </c>
      <c r="F144" s="5">
        <f>E144/'Douglas Revenues'!$K$3</f>
        <v>87.921720340164512</v>
      </c>
      <c r="G144" s="15">
        <f t="shared" si="4"/>
        <v>-2.9380666338183801</v>
      </c>
      <c r="H144" s="14">
        <f t="shared" si="5"/>
        <v>-3.2336270331116627E-2</v>
      </c>
    </row>
    <row r="145" spans="1:8" x14ac:dyDescent="0.3">
      <c r="B145" s="1"/>
      <c r="C145" s="4"/>
      <c r="D145" s="4"/>
      <c r="E145" s="4"/>
      <c r="F145" s="4"/>
      <c r="G145" s="11"/>
      <c r="H145" s="8"/>
    </row>
    <row r="146" spans="1:8" x14ac:dyDescent="0.3">
      <c r="B146" s="2" t="s">
        <v>195</v>
      </c>
      <c r="C146" s="4">
        <v>104844</v>
      </c>
      <c r="D146" s="4">
        <f>C146/'Douglas Revenues'!$K$2</f>
        <v>18.306966998428496</v>
      </c>
      <c r="E146" s="4">
        <v>104844</v>
      </c>
      <c r="F146" s="4">
        <f>E146/'Douglas Revenues'!$K$3</f>
        <v>18.27059807611878</v>
      </c>
      <c r="G146" s="11">
        <f t="shared" si="4"/>
        <v>-3.6368922309716112E-2</v>
      </c>
      <c r="H146" s="8">
        <f t="shared" si="5"/>
        <v>-1.9866164784608006E-3</v>
      </c>
    </row>
    <row r="147" spans="1:8" x14ac:dyDescent="0.3">
      <c r="B147" s="2" t="s">
        <v>196</v>
      </c>
      <c r="C147" s="4">
        <v>4725704</v>
      </c>
      <c r="D147" s="4">
        <f>C147/'Douglas Revenues'!$K$2</f>
        <v>825.16221407368607</v>
      </c>
      <c r="E147" s="4">
        <v>2179487</v>
      </c>
      <c r="F147" s="4">
        <f>E147/'Douglas Revenues'!$K$3</f>
        <v>379.80743761327204</v>
      </c>
      <c r="G147" s="11">
        <f t="shared" si="4"/>
        <v>-445.35477646041403</v>
      </c>
      <c r="H147" s="8">
        <f t="shared" si="5"/>
        <v>-0.53971785045969678</v>
      </c>
    </row>
    <row r="148" spans="1:8" x14ac:dyDescent="0.3">
      <c r="A148">
        <v>8000</v>
      </c>
      <c r="B148" s="1" t="s">
        <v>102</v>
      </c>
      <c r="C148" s="5">
        <f>SUM(C146:C147)</f>
        <v>4830548</v>
      </c>
      <c r="D148" s="5">
        <f>C148/'Douglas Revenues'!$K$2</f>
        <v>843.46918107211457</v>
      </c>
      <c r="E148" s="5">
        <f>SUM(E146:E147)</f>
        <v>2284331</v>
      </c>
      <c r="F148" s="5">
        <f>E148/'Douglas Revenues'!$K$3</f>
        <v>398.07803568939079</v>
      </c>
      <c r="G148" s="15">
        <f t="shared" si="4"/>
        <v>-445.39114538272378</v>
      </c>
      <c r="H148" s="14">
        <f t="shared" si="5"/>
        <v>-0.52804673291867898</v>
      </c>
    </row>
    <row r="149" spans="1:8" x14ac:dyDescent="0.3">
      <c r="B149" s="1"/>
      <c r="C149" s="5"/>
      <c r="D149" s="4">
        <f>C149/'Douglas Revenues'!$K$2</f>
        <v>0</v>
      </c>
      <c r="E149" s="5"/>
      <c r="F149" s="4"/>
      <c r="G149" s="11"/>
      <c r="H149" s="8"/>
    </row>
    <row r="150" spans="1:8" x14ac:dyDescent="0.3">
      <c r="B150" s="1" t="s">
        <v>106</v>
      </c>
      <c r="C150" s="5">
        <v>59094348</v>
      </c>
      <c r="D150" s="5">
        <f>C150/'Douglas Revenues'!$K$2</f>
        <v>10318.552121529596</v>
      </c>
      <c r="E150" s="5">
        <v>58515133</v>
      </c>
      <c r="F150" s="5">
        <f>E150/'Douglas Revenues'!$K$3</f>
        <v>10197.116443607974</v>
      </c>
      <c r="G150" s="15">
        <f t="shared" si="4"/>
        <v>-121.43567792162139</v>
      </c>
      <c r="H150" s="14">
        <f t="shared" si="5"/>
        <v>-1.176867417941773E-2</v>
      </c>
    </row>
    <row r="151" spans="1:8" x14ac:dyDescent="0.3">
      <c r="D151" s="48"/>
      <c r="F151" s="28"/>
      <c r="G151" s="11"/>
      <c r="H151" s="8"/>
    </row>
    <row r="152" spans="1:8" x14ac:dyDescent="0.3">
      <c r="A152" s="91" t="s">
        <v>263</v>
      </c>
      <c r="B152" s="91"/>
      <c r="C152" s="91"/>
      <c r="D152" s="91"/>
      <c r="E152" s="91"/>
      <c r="F152" s="91"/>
      <c r="G152" s="91"/>
      <c r="H152" s="91"/>
    </row>
    <row r="153" spans="1:8" x14ac:dyDescent="0.3">
      <c r="A153">
        <v>4600</v>
      </c>
      <c r="B153" t="s">
        <v>302</v>
      </c>
      <c r="C153" s="4">
        <v>1700000</v>
      </c>
      <c r="D153" s="28">
        <f>C153/'Douglas Revenues'!$K$2</f>
        <v>296.83953204120832</v>
      </c>
      <c r="E153" s="4">
        <v>0</v>
      </c>
      <c r="F153" s="28">
        <f>E153/'Douglas Revenues'!$K$3</f>
        <v>0</v>
      </c>
      <c r="G153" s="11">
        <f t="shared" si="4"/>
        <v>-296.83953204120832</v>
      </c>
      <c r="H153" s="8">
        <f t="shared" si="5"/>
        <v>-1</v>
      </c>
    </row>
    <row r="154" spans="1:8" x14ac:dyDescent="0.3">
      <c r="A154">
        <v>4700</v>
      </c>
      <c r="B154" t="s">
        <v>175</v>
      </c>
      <c r="C154" s="4">
        <v>1800000</v>
      </c>
      <c r="D154" s="28">
        <f>C154/'Douglas Revenues'!$K$2</f>
        <v>314.30068098480882</v>
      </c>
      <c r="E154" s="4">
        <v>0</v>
      </c>
      <c r="F154" s="28">
        <f>E154/'Douglas Revenues'!$K$3</f>
        <v>0</v>
      </c>
      <c r="G154" s="11">
        <f t="shared" si="4"/>
        <v>-314.30068098480882</v>
      </c>
      <c r="H154" s="8">
        <f t="shared" si="5"/>
        <v>-1</v>
      </c>
    </row>
    <row r="155" spans="1:8" x14ac:dyDescent="0.3">
      <c r="B155" s="5" t="s">
        <v>106</v>
      </c>
      <c r="C155" s="5">
        <v>3642042</v>
      </c>
      <c r="D155" s="5">
        <f>C155/'Douglas Revenues'!$K$2</f>
        <v>635.94237820848616</v>
      </c>
      <c r="E155" s="5">
        <v>153303</v>
      </c>
      <c r="F155" s="5">
        <f>E155/'Douglas Revenues'!$K$3</f>
        <v>26.715286491007948</v>
      </c>
      <c r="G155" s="15">
        <f t="shared" si="4"/>
        <v>-609.22709171747817</v>
      </c>
      <c r="H155" s="14">
        <f t="shared" si="5"/>
        <v>-0.95799102653566248</v>
      </c>
    </row>
    <row r="156" spans="1:8" x14ac:dyDescent="0.3">
      <c r="D156" s="28"/>
      <c r="F156" s="28"/>
      <c r="G156" s="11"/>
      <c r="H156" s="8"/>
    </row>
    <row r="157" spans="1:8" x14ac:dyDescent="0.3">
      <c r="A157" s="91" t="s">
        <v>258</v>
      </c>
      <c r="B157" s="91"/>
      <c r="C157" s="91"/>
      <c r="D157" s="91"/>
      <c r="E157" s="91"/>
      <c r="F157" s="91"/>
      <c r="G157" s="91"/>
      <c r="H157" s="91"/>
    </row>
    <row r="158" spans="1:8" x14ac:dyDescent="0.3">
      <c r="A158">
        <v>2900</v>
      </c>
      <c r="B158" t="s">
        <v>303</v>
      </c>
      <c r="C158" s="4">
        <v>650000</v>
      </c>
      <c r="D158" s="28">
        <f>C158/'Douglas Revenues'!$K$2</f>
        <v>113.49746813340317</v>
      </c>
      <c r="E158" s="4">
        <v>540000</v>
      </c>
      <c r="F158" s="28">
        <f>E158/'Douglas Revenues'!$K$3</f>
        <v>94.102885821831876</v>
      </c>
      <c r="G158" s="11">
        <f t="shared" si="4"/>
        <v>-19.394582311571298</v>
      </c>
      <c r="H158" s="8">
        <f t="shared" si="5"/>
        <v>-0.17088118907441358</v>
      </c>
    </row>
    <row r="159" spans="1:8" x14ac:dyDescent="0.3">
      <c r="A159">
        <v>4600</v>
      </c>
      <c r="B159" t="s">
        <v>304</v>
      </c>
      <c r="C159" s="4">
        <v>1340000</v>
      </c>
      <c r="D159" s="28">
        <f>C159/'Douglas Revenues'!$K$2</f>
        <v>233.97939584424654</v>
      </c>
      <c r="E159" s="4">
        <v>0</v>
      </c>
      <c r="F159" s="28">
        <f>E159/'Douglas Revenues'!$K$3</f>
        <v>0</v>
      </c>
      <c r="G159" s="11">
        <f t="shared" si="4"/>
        <v>-233.97939584424654</v>
      </c>
      <c r="H159" s="8">
        <f t="shared" si="5"/>
        <v>-1</v>
      </c>
    </row>
    <row r="160" spans="1:8" x14ac:dyDescent="0.3">
      <c r="A160">
        <v>4700</v>
      </c>
      <c r="B160" t="s">
        <v>215</v>
      </c>
      <c r="C160" s="4">
        <v>3121066</v>
      </c>
      <c r="D160" s="28">
        <f>C160/'Douglas Revenues'!$K$2</f>
        <v>544.97398288807403</v>
      </c>
      <c r="E160" s="4">
        <v>950000</v>
      </c>
      <c r="F160" s="28">
        <f>E160/'Douglas Revenues'!$K$3</f>
        <v>165.55137320507458</v>
      </c>
      <c r="G160" s="11">
        <f t="shared" si="4"/>
        <v>-379.42260968299945</v>
      </c>
      <c r="H160" s="8">
        <f t="shared" si="5"/>
        <v>-0.69622151074489869</v>
      </c>
    </row>
    <row r="161" spans="1:8" x14ac:dyDescent="0.3">
      <c r="B161" s="1" t="s">
        <v>40</v>
      </c>
      <c r="C161" s="15">
        <v>6944343</v>
      </c>
      <c r="D161" s="5">
        <f>C161/'Douglas Revenues'!$K$2</f>
        <v>1212.5620743844945</v>
      </c>
      <c r="E161" s="15">
        <v>3700517</v>
      </c>
      <c r="F161" s="5">
        <f>E161/'Douglas Revenues'!$K$3</f>
        <v>644.86912728286632</v>
      </c>
      <c r="G161" s="15">
        <f t="shared" si="4"/>
        <v>-567.69294710162819</v>
      </c>
      <c r="H161" s="14">
        <f t="shared" si="5"/>
        <v>-0.46817640028020285</v>
      </c>
    </row>
    <row r="162" spans="1:8" x14ac:dyDescent="0.3">
      <c r="B162" s="1"/>
      <c r="D162" s="28"/>
      <c r="F162" s="28"/>
      <c r="G162" s="11"/>
      <c r="H162" s="8"/>
    </row>
    <row r="163" spans="1:8" x14ac:dyDescent="0.3">
      <c r="A163" s="91" t="s">
        <v>305</v>
      </c>
      <c r="B163" s="91"/>
      <c r="C163" s="91"/>
      <c r="D163" s="91"/>
      <c r="E163" s="91"/>
      <c r="F163" s="91"/>
      <c r="G163" s="91"/>
      <c r="H163" s="91"/>
    </row>
    <row r="164" spans="1:8" x14ac:dyDescent="0.3">
      <c r="A164">
        <v>100</v>
      </c>
      <c r="B164" t="s">
        <v>226</v>
      </c>
      <c r="C164" s="4">
        <v>1190125</v>
      </c>
      <c r="D164" s="28">
        <f>C164/'Douglas Revenues'!$K$2</f>
        <v>207.80949886502532</v>
      </c>
      <c r="E164" s="4">
        <v>1194882</v>
      </c>
      <c r="F164" s="28">
        <f>E164/'Douglas Revenues'!$K$3</f>
        <v>208.22563780844837</v>
      </c>
      <c r="G164" s="11">
        <f t="shared" si="4"/>
        <v>0.41613894342305002</v>
      </c>
      <c r="H164" s="8">
        <f t="shared" si="5"/>
        <v>2.0025020304453795E-3</v>
      </c>
    </row>
    <row r="165" spans="1:8" x14ac:dyDescent="0.3">
      <c r="A165">
        <v>200</v>
      </c>
      <c r="B165" t="s">
        <v>115</v>
      </c>
      <c r="C165" s="4">
        <v>1179154</v>
      </c>
      <c r="D165" s="28">
        <f>C165/'Douglas Revenues'!$K$2</f>
        <v>205.89383621442292</v>
      </c>
      <c r="E165" s="4">
        <v>1985247</v>
      </c>
      <c r="F165" s="28">
        <f>E165/'Douglas Revenues'!$K$3</f>
        <v>345.95828105395236</v>
      </c>
      <c r="G165" s="11">
        <f t="shared" si="4"/>
        <v>140.06444483952944</v>
      </c>
      <c r="H165" s="8">
        <f t="shared" si="5"/>
        <v>0.68027507483838845</v>
      </c>
    </row>
    <row r="166" spans="1:8" x14ac:dyDescent="0.3">
      <c r="A166">
        <v>300</v>
      </c>
      <c r="B166" t="s">
        <v>139</v>
      </c>
      <c r="C166" s="4">
        <v>534149</v>
      </c>
      <c r="D166" s="28">
        <f>C166/'Douglas Revenues'!$K$2</f>
        <v>93.268552470752581</v>
      </c>
      <c r="E166" s="4">
        <v>592067</v>
      </c>
      <c r="F166" s="28">
        <f>E166/'Douglas Revenues'!$K$3</f>
        <v>103.17632092569357</v>
      </c>
      <c r="G166" s="11">
        <f t="shared" si="4"/>
        <v>9.9077684549409923</v>
      </c>
      <c r="H166" s="8">
        <f t="shared" si="5"/>
        <v>0.10622839309152889</v>
      </c>
    </row>
    <row r="167" spans="1:8" x14ac:dyDescent="0.3">
      <c r="A167">
        <v>400</v>
      </c>
      <c r="B167" t="s">
        <v>308</v>
      </c>
      <c r="C167" s="4">
        <v>232664</v>
      </c>
      <c r="D167" s="28">
        <f>C167/'Douglas Revenues'!$K$2</f>
        <v>40.625807578138641</v>
      </c>
      <c r="E167" s="4">
        <v>232664</v>
      </c>
      <c r="F167" s="28">
        <f>E167/'Douglas Revenues'!$K$3</f>
        <v>40.545099679353129</v>
      </c>
      <c r="G167" s="11">
        <f t="shared" si="4"/>
        <v>-8.07078987855121E-2</v>
      </c>
      <c r="H167" s="8">
        <f t="shared" si="5"/>
        <v>-1.9866164784609042E-3</v>
      </c>
    </row>
    <row r="168" spans="1:8" x14ac:dyDescent="0.3">
      <c r="A168">
        <v>600</v>
      </c>
      <c r="B168" t="s">
        <v>155</v>
      </c>
      <c r="C168" s="4">
        <v>106352</v>
      </c>
      <c r="D168" s="28">
        <f>C168/'Douglas Revenues'!$K$2</f>
        <v>18.570281124497992</v>
      </c>
      <c r="E168" s="4">
        <v>106351</v>
      </c>
      <c r="F168" s="28">
        <f>E168/'Douglas Revenues'!$K$3</f>
        <v>18.53321483340304</v>
      </c>
      <c r="G168" s="11">
        <f t="shared" ref="G168:G195" si="6">F168-D168</f>
        <v>-3.7066291094951964E-2</v>
      </c>
      <c r="H168" s="8">
        <f t="shared" ref="H168:H195" si="7">G168/D168</f>
        <v>-1.9960005369037714E-3</v>
      </c>
    </row>
    <row r="169" spans="1:8" x14ac:dyDescent="0.3">
      <c r="A169">
        <v>3300</v>
      </c>
      <c r="B169" t="s">
        <v>180</v>
      </c>
      <c r="C169" s="4">
        <v>33479</v>
      </c>
      <c r="D169" s="28">
        <f>C169/'Douglas Revenues'!$K$2</f>
        <v>5.8458180548280074</v>
      </c>
      <c r="E169" s="4">
        <v>45980</v>
      </c>
      <c r="F169" s="28">
        <f>E169/'Douglas Revenues'!$K$3</f>
        <v>8.0126864631256112</v>
      </c>
      <c r="G169" s="11">
        <f t="shared" si="6"/>
        <v>2.1668684082976037</v>
      </c>
      <c r="H169" s="8">
        <f t="shared" si="7"/>
        <v>0.37066983405479187</v>
      </c>
    </row>
    <row r="170" spans="1:8" x14ac:dyDescent="0.3">
      <c r="A170">
        <v>2100</v>
      </c>
      <c r="B170" t="s">
        <v>81</v>
      </c>
      <c r="C170" s="4">
        <v>702740</v>
      </c>
      <c r="D170" s="28">
        <f>C170/'Douglas Revenues'!$K$2</f>
        <v>122.70647808625807</v>
      </c>
      <c r="E170" s="4">
        <v>630755</v>
      </c>
      <c r="F170" s="28">
        <f>E170/'Douglas Revenues'!$K$3</f>
        <v>109.91826990101771</v>
      </c>
      <c r="G170" s="11">
        <f t="shared" si="6"/>
        <v>-12.788208185240364</v>
      </c>
      <c r="H170" s="8">
        <f t="shared" si="7"/>
        <v>-0.10421787329150407</v>
      </c>
    </row>
    <row r="171" spans="1:8" x14ac:dyDescent="0.3">
      <c r="A171">
        <v>2200</v>
      </c>
      <c r="B171" t="s">
        <v>295</v>
      </c>
      <c r="C171" s="4">
        <v>180634</v>
      </c>
      <c r="D171" s="28">
        <f>C171/'Douglas Revenues'!$K$2</f>
        <v>31.540771782783306</v>
      </c>
      <c r="E171" s="4">
        <v>167639</v>
      </c>
      <c r="F171" s="28">
        <f>E171/'Douglas Revenues'!$K$3</f>
        <v>29.213543844974211</v>
      </c>
      <c r="G171" s="11">
        <f t="shared" si="6"/>
        <v>-2.327227937809095</v>
      </c>
      <c r="H171" s="8">
        <f t="shared" si="7"/>
        <v>-7.3784749271082334E-2</v>
      </c>
    </row>
    <row r="172" spans="1:8" x14ac:dyDescent="0.3">
      <c r="A172">
        <v>2300</v>
      </c>
      <c r="B172" t="s">
        <v>85</v>
      </c>
      <c r="C172" s="4">
        <v>15858</v>
      </c>
      <c r="D172" s="28">
        <f>C172/'Douglas Revenues'!$K$2</f>
        <v>2.7689889994761656</v>
      </c>
      <c r="E172" s="4">
        <v>15858</v>
      </c>
      <c r="F172" s="28">
        <f>E172/'Douglas Revenues'!$K$3</f>
        <v>2.7634880803011295</v>
      </c>
      <c r="G172" s="11">
        <f t="shared" si="6"/>
        <v>-5.5009191750361452E-3</v>
      </c>
      <c r="H172" s="8">
        <f t="shared" si="7"/>
        <v>-1.98661647846084E-3</v>
      </c>
    </row>
    <row r="173" spans="1:8" x14ac:dyDescent="0.3">
      <c r="A173">
        <v>2500</v>
      </c>
      <c r="B173" t="s">
        <v>89</v>
      </c>
      <c r="C173" s="4">
        <v>30000</v>
      </c>
      <c r="D173" s="28">
        <f>C173/'Douglas Revenues'!$K$2</f>
        <v>5.2383446830801468</v>
      </c>
      <c r="E173" s="4">
        <v>0</v>
      </c>
      <c r="F173" s="28">
        <f>E173/'Douglas Revenues'!$K$3</f>
        <v>0</v>
      </c>
      <c r="G173" s="11">
        <f t="shared" si="6"/>
        <v>-5.2383446830801468</v>
      </c>
      <c r="H173" s="8">
        <f t="shared" si="7"/>
        <v>-1</v>
      </c>
    </row>
    <row r="174" spans="1:8" x14ac:dyDescent="0.3">
      <c r="A174">
        <v>2900</v>
      </c>
      <c r="B174" t="s">
        <v>150</v>
      </c>
      <c r="C174" s="4">
        <v>185494</v>
      </c>
      <c r="D174" s="28">
        <f>C174/'Douglas Revenues'!$K$2</f>
        <v>32.389383621442292</v>
      </c>
      <c r="E174" s="4">
        <v>141493</v>
      </c>
      <c r="F174" s="28">
        <f>E174/'Douglas Revenues'!$K$3</f>
        <v>24.657221525163809</v>
      </c>
      <c r="G174" s="11">
        <f t="shared" si="6"/>
        <v>-7.7321620962784827</v>
      </c>
      <c r="H174" s="8">
        <f t="shared" si="7"/>
        <v>-0.23872520041288056</v>
      </c>
    </row>
    <row r="175" spans="1:8" x14ac:dyDescent="0.3">
      <c r="A175">
        <v>3100</v>
      </c>
      <c r="B175" t="s">
        <v>309</v>
      </c>
      <c r="C175" s="4">
        <v>14216</v>
      </c>
      <c r="D175" s="28">
        <f>C175/'Douglas Revenues'!$K$2</f>
        <v>2.4822769338222455</v>
      </c>
      <c r="E175" s="4">
        <v>13738</v>
      </c>
      <c r="F175" s="28">
        <f>E175/'Douglas Revenues'!$K$3</f>
        <v>2.3940471211487524</v>
      </c>
      <c r="G175" s="11">
        <f t="shared" si="6"/>
        <v>-8.8229812673493058E-2</v>
      </c>
      <c r="H175" s="8">
        <f t="shared" si="7"/>
        <v>-3.554390385348162E-2</v>
      </c>
    </row>
    <row r="176" spans="1:8" x14ac:dyDescent="0.3">
      <c r="A176">
        <v>4600</v>
      </c>
      <c r="B176" t="s">
        <v>310</v>
      </c>
      <c r="C176" s="4">
        <v>539520</v>
      </c>
      <c r="D176" s="28">
        <f>C176/'Douglas Revenues'!$K$2</f>
        <v>94.20639078051336</v>
      </c>
      <c r="E176" s="4">
        <v>0</v>
      </c>
      <c r="F176" s="28">
        <f>E176/'Douglas Revenues'!$K$3</f>
        <v>0</v>
      </c>
      <c r="G176" s="11">
        <f t="shared" si="6"/>
        <v>-94.20639078051336</v>
      </c>
      <c r="H176" s="8">
        <f t="shared" si="7"/>
        <v>-1</v>
      </c>
    </row>
    <row r="177" spans="1:8" x14ac:dyDescent="0.3">
      <c r="A177">
        <v>4700</v>
      </c>
      <c r="B177" t="s">
        <v>215</v>
      </c>
      <c r="C177" s="4">
        <v>5065</v>
      </c>
      <c r="D177" s="28">
        <f>C177/'Douglas Revenues'!$K$2</f>
        <v>0.88440719399336476</v>
      </c>
      <c r="E177" s="4">
        <v>65</v>
      </c>
      <c r="F177" s="28">
        <f>E177/'Douglas Revenues'!$K$3</f>
        <v>1.1327199219294577E-2</v>
      </c>
      <c r="G177" s="11">
        <f t="shared" si="6"/>
        <v>-0.87307999477407017</v>
      </c>
      <c r="H177" s="8">
        <f t="shared" si="7"/>
        <v>-0.98719232577909177</v>
      </c>
    </row>
    <row r="178" spans="1:8" x14ac:dyDescent="0.3">
      <c r="A178">
        <v>4900</v>
      </c>
      <c r="B178" t="s">
        <v>96</v>
      </c>
      <c r="C178" s="4">
        <v>137940</v>
      </c>
      <c r="D178" s="28">
        <f>C178/'Douglas Revenues'!$K$2</f>
        <v>24.085908852802515</v>
      </c>
      <c r="E178" s="4">
        <v>0</v>
      </c>
      <c r="F178" s="28">
        <f>E178/'Douglas Revenues'!$K$3</f>
        <v>0</v>
      </c>
      <c r="G178" s="11">
        <f t="shared" si="6"/>
        <v>-24.085908852802515</v>
      </c>
      <c r="H178" s="8">
        <f t="shared" si="7"/>
        <v>-1</v>
      </c>
    </row>
    <row r="179" spans="1:8" x14ac:dyDescent="0.3">
      <c r="B179" s="1" t="s">
        <v>222</v>
      </c>
      <c r="C179" s="4">
        <v>5087390</v>
      </c>
      <c r="D179" s="28">
        <f>C179/'Douglas Revenues'!$K$2</f>
        <v>888.31674524183688</v>
      </c>
      <c r="E179" s="4">
        <v>5126739</v>
      </c>
      <c r="F179" s="28">
        <f>E179/'Douglas Revenues'!$K$3</f>
        <v>893.40913843580097</v>
      </c>
      <c r="G179" s="11">
        <f t="shared" si="6"/>
        <v>5.0923931939640852</v>
      </c>
      <c r="H179" s="8">
        <f t="shared" si="7"/>
        <v>5.7326322184523531E-3</v>
      </c>
    </row>
    <row r="180" spans="1:8" x14ac:dyDescent="0.3">
      <c r="D180" s="28"/>
      <c r="F180" s="28"/>
      <c r="G180" s="11"/>
      <c r="H180" s="8"/>
    </row>
    <row r="181" spans="1:8" x14ac:dyDescent="0.3">
      <c r="A181" s="91" t="s">
        <v>311</v>
      </c>
      <c r="B181" s="91"/>
      <c r="C181" s="91"/>
      <c r="D181" s="91"/>
      <c r="E181" s="91"/>
      <c r="F181" s="91"/>
      <c r="G181" s="91"/>
      <c r="H181" s="91"/>
    </row>
    <row r="182" spans="1:8" x14ac:dyDescent="0.3">
      <c r="A182">
        <v>3100</v>
      </c>
      <c r="B182" t="s">
        <v>313</v>
      </c>
      <c r="C182" s="4">
        <v>1610673</v>
      </c>
      <c r="D182" s="28">
        <f>C182/'Douglas Revenues'!$K$2</f>
        <v>281.2420115243583</v>
      </c>
      <c r="E182" s="4">
        <v>1624453</v>
      </c>
      <c r="F182" s="28">
        <f>E182/'Douglas Revenues'!$K$3</f>
        <v>283.08465774431897</v>
      </c>
      <c r="G182" s="11">
        <f t="shared" si="6"/>
        <v>1.8426462199606704</v>
      </c>
      <c r="H182" s="8">
        <f t="shared" si="7"/>
        <v>6.5518170986381217E-3</v>
      </c>
    </row>
    <row r="183" spans="1:8" x14ac:dyDescent="0.3">
      <c r="B183" s="1" t="s">
        <v>222</v>
      </c>
      <c r="C183" s="5">
        <v>1833424</v>
      </c>
      <c r="D183" s="5">
        <f>C183/'Douglas Revenues'!$K$2</f>
        <v>320.13689540771782</v>
      </c>
      <c r="E183" s="5">
        <v>1741549</v>
      </c>
      <c r="F183" s="5">
        <f>E183/'Douglas Revenues'!$K$3</f>
        <v>303.49034574097311</v>
      </c>
      <c r="G183" s="15">
        <f t="shared" si="6"/>
        <v>-16.646549666744704</v>
      </c>
      <c r="H183" s="14">
        <f t="shared" si="7"/>
        <v>-5.1998222965035326E-2</v>
      </c>
    </row>
    <row r="184" spans="1:8" x14ac:dyDescent="0.3">
      <c r="D184" s="28"/>
      <c r="F184" s="28"/>
      <c r="G184" s="11"/>
      <c r="H184" s="8"/>
    </row>
    <row r="185" spans="1:8" x14ac:dyDescent="0.3">
      <c r="A185" s="91" t="s">
        <v>223</v>
      </c>
      <c r="B185" s="91"/>
      <c r="C185" s="91"/>
      <c r="D185" s="91"/>
      <c r="E185" s="91"/>
      <c r="F185" s="91"/>
      <c r="G185" s="91"/>
      <c r="H185" s="91"/>
    </row>
    <row r="186" spans="1:8" x14ac:dyDescent="0.3">
      <c r="A186">
        <v>100</v>
      </c>
      <c r="B186" t="s">
        <v>226</v>
      </c>
      <c r="C186" s="4">
        <v>1585720</v>
      </c>
      <c r="D186" s="28">
        <f>C186/'Douglas Revenues'!$K$2</f>
        <v>276.88493102846166</v>
      </c>
      <c r="E186" s="4">
        <v>1594256</v>
      </c>
      <c r="F186" s="28">
        <f>E186/'Douglas Revenues'!$K$3</f>
        <v>277.82238951624146</v>
      </c>
      <c r="G186" s="11">
        <f t="shared" si="6"/>
        <v>0.9374584877797929</v>
      </c>
      <c r="H186" s="8">
        <f t="shared" si="7"/>
        <v>3.3857331429980541E-3</v>
      </c>
    </row>
    <row r="187" spans="1:8" x14ac:dyDescent="0.3">
      <c r="B187" s="1" t="s">
        <v>106</v>
      </c>
      <c r="C187" s="5">
        <v>2534304</v>
      </c>
      <c r="D187" s="5">
        <f>C187/'Douglas Revenues'!$K$2</f>
        <v>442.51859612362495</v>
      </c>
      <c r="E187" s="5">
        <v>1594770</v>
      </c>
      <c r="F187" s="5">
        <f>E187/'Douglas Revenues'!$K$3</f>
        <v>277.91196152237558</v>
      </c>
      <c r="G187" s="15">
        <f t="shared" si="6"/>
        <v>-164.60663460124937</v>
      </c>
      <c r="H187" s="14">
        <f t="shared" si="7"/>
        <v>-0.37197676220427978</v>
      </c>
    </row>
    <row r="188" spans="1:8" x14ac:dyDescent="0.3">
      <c r="D188" s="28"/>
      <c r="F188" s="28"/>
      <c r="G188" s="11"/>
      <c r="H188" s="8"/>
    </row>
    <row r="189" spans="1:8" x14ac:dyDescent="0.3">
      <c r="A189" s="91" t="s">
        <v>271</v>
      </c>
      <c r="B189" s="91"/>
      <c r="C189" s="91"/>
      <c r="D189" s="91"/>
      <c r="E189" s="91"/>
      <c r="F189" s="91"/>
      <c r="G189" s="91"/>
      <c r="H189" s="91"/>
    </row>
    <row r="190" spans="1:8" x14ac:dyDescent="0.3">
      <c r="A190">
        <v>200</v>
      </c>
      <c r="B190" t="s">
        <v>115</v>
      </c>
      <c r="C190" s="4">
        <v>8006469</v>
      </c>
      <c r="D190" s="28">
        <f>C190/'Douglas Revenues'!$K$2</f>
        <v>1398.0214772132006</v>
      </c>
      <c r="E190" s="4">
        <v>7968693</v>
      </c>
      <c r="F190" s="28">
        <f>E190/'Douglas Revenues'!$K$3</f>
        <v>1388.6611250522794</v>
      </c>
      <c r="G190" s="11">
        <f t="shared" si="6"/>
        <v>-9.3603521609211384</v>
      </c>
      <c r="H190" s="8">
        <f t="shared" si="7"/>
        <v>-6.6954280127226326E-3</v>
      </c>
    </row>
    <row r="191" spans="1:8" x14ac:dyDescent="0.3">
      <c r="A191">
        <v>270</v>
      </c>
      <c r="B191" t="s">
        <v>137</v>
      </c>
      <c r="C191" s="4">
        <v>191468</v>
      </c>
      <c r="D191" s="28">
        <f>C191/'Douglas Revenues'!$K$2</f>
        <v>33.432512659332986</v>
      </c>
      <c r="E191" s="4">
        <v>192020</v>
      </c>
      <c r="F191" s="28">
        <f>E191/'Douglas Revenues'!$K$3</f>
        <v>33.46228913982992</v>
      </c>
      <c r="G191" s="11">
        <f t="shared" si="6"/>
        <v>2.977648049693471E-2</v>
      </c>
      <c r="H191" s="8">
        <f t="shared" si="7"/>
        <v>8.9064440954073304E-4</v>
      </c>
    </row>
    <row r="192" spans="1:8" x14ac:dyDescent="0.3">
      <c r="B192" s="1" t="s">
        <v>106</v>
      </c>
      <c r="C192" s="5">
        <v>8724442</v>
      </c>
      <c r="D192" s="5">
        <f>C192/'Douglas Revenues'!$K$2</f>
        <v>1523.3878121180373</v>
      </c>
      <c r="E192" s="5">
        <v>8570257</v>
      </c>
      <c r="F192" s="5">
        <f>E192/'Douglas Revenues'!$K$3</f>
        <v>1493.4924369162136</v>
      </c>
      <c r="G192" s="15">
        <f t="shared" si="6"/>
        <v>-29.895375201823754</v>
      </c>
      <c r="H192" s="14">
        <f t="shared" si="7"/>
        <v>-1.962427095977538E-2</v>
      </c>
    </row>
    <row r="193" spans="1:8" x14ac:dyDescent="0.3">
      <c r="D193" s="28"/>
      <c r="F193" s="28"/>
      <c r="G193" s="11"/>
      <c r="H193" s="8"/>
    </row>
    <row r="194" spans="1:8" x14ac:dyDescent="0.3">
      <c r="A194" s="91" t="s">
        <v>315</v>
      </c>
      <c r="B194" s="91"/>
      <c r="C194" s="91"/>
      <c r="D194" s="91"/>
      <c r="E194" s="91"/>
      <c r="F194" s="91"/>
      <c r="G194" s="91"/>
      <c r="H194" s="91"/>
    </row>
    <row r="195" spans="1:8" x14ac:dyDescent="0.3">
      <c r="B195" s="1" t="s">
        <v>106</v>
      </c>
      <c r="C195" s="5">
        <v>5000</v>
      </c>
      <c r="D195" s="5">
        <f>C195/'Douglas Revenues'!$K$2</f>
        <v>0.87305744718002443</v>
      </c>
      <c r="E195" s="5">
        <v>5000</v>
      </c>
      <c r="F195" s="5">
        <f>E195/'Douglas Revenues'!$K$3</f>
        <v>0.87132301686881364</v>
      </c>
      <c r="G195" s="5">
        <f t="shared" si="6"/>
        <v>-1.7344303112107884E-3</v>
      </c>
      <c r="H195" s="6">
        <f t="shared" si="7"/>
        <v>-1.986616478460837E-3</v>
      </c>
    </row>
    <row r="196" spans="1:8" x14ac:dyDescent="0.3">
      <c r="D196" s="28"/>
      <c r="F196" s="28"/>
      <c r="G196" s="11"/>
      <c r="H196" s="8"/>
    </row>
    <row r="197" spans="1:8" x14ac:dyDescent="0.3">
      <c r="D197" s="28"/>
      <c r="F197" s="28"/>
      <c r="G197" s="11"/>
      <c r="H197" s="8"/>
    </row>
    <row r="198" spans="1:8" x14ac:dyDescent="0.3">
      <c r="D198" s="28"/>
      <c r="F198" s="28"/>
      <c r="G198" s="11"/>
      <c r="H198" s="8"/>
    </row>
    <row r="199" spans="1:8" x14ac:dyDescent="0.3">
      <c r="D199" s="28"/>
      <c r="F199" s="28"/>
      <c r="G199" s="11"/>
      <c r="H199" s="8"/>
    </row>
    <row r="200" spans="1:8" x14ac:dyDescent="0.3">
      <c r="D200" s="28"/>
      <c r="F200" s="28"/>
      <c r="G200" s="11"/>
      <c r="H200" s="8"/>
    </row>
    <row r="201" spans="1:8" x14ac:dyDescent="0.3">
      <c r="D201" s="28"/>
      <c r="F201" s="28"/>
      <c r="G201" s="11"/>
      <c r="H201" s="8"/>
    </row>
    <row r="202" spans="1:8" x14ac:dyDescent="0.3">
      <c r="D202" s="28"/>
      <c r="F202" s="28"/>
      <c r="G202" s="11"/>
      <c r="H202" s="8"/>
    </row>
    <row r="203" spans="1:8" x14ac:dyDescent="0.3">
      <c r="D203" s="28"/>
      <c r="F203" s="28"/>
      <c r="G203" s="11"/>
      <c r="H203" s="8"/>
    </row>
    <row r="204" spans="1:8" x14ac:dyDescent="0.3">
      <c r="D204" s="28"/>
      <c r="F204" s="28"/>
      <c r="G204" s="11"/>
      <c r="H204" s="8"/>
    </row>
    <row r="205" spans="1:8" x14ac:dyDescent="0.3">
      <c r="D205" s="28"/>
      <c r="F205" s="28"/>
      <c r="G205" s="11"/>
      <c r="H205" s="8"/>
    </row>
    <row r="206" spans="1:8" x14ac:dyDescent="0.3">
      <c r="D206" s="28"/>
      <c r="F206" s="28"/>
      <c r="G206" s="11"/>
      <c r="H206" s="8"/>
    </row>
    <row r="207" spans="1:8" x14ac:dyDescent="0.3">
      <c r="D207" s="28"/>
      <c r="F207" s="28"/>
      <c r="G207" s="11"/>
      <c r="H207" s="8"/>
    </row>
    <row r="208" spans="1:8" x14ac:dyDescent="0.3">
      <c r="D208" s="28"/>
      <c r="F208" s="28"/>
      <c r="G208" s="11"/>
      <c r="H208" s="8"/>
    </row>
    <row r="209" spans="4:8" x14ac:dyDescent="0.3">
      <c r="D209" s="28"/>
      <c r="F209" s="28"/>
      <c r="G209" s="11"/>
      <c r="H209" s="8"/>
    </row>
    <row r="210" spans="4:8" x14ac:dyDescent="0.3">
      <c r="D210" s="28"/>
      <c r="F210" s="28"/>
      <c r="G210" s="11"/>
      <c r="H210" s="8"/>
    </row>
    <row r="211" spans="4:8" x14ac:dyDescent="0.3">
      <c r="D211" s="28"/>
      <c r="F211" s="28"/>
      <c r="G211" s="11"/>
      <c r="H211" s="8"/>
    </row>
    <row r="212" spans="4:8" x14ac:dyDescent="0.3">
      <c r="D212" s="28"/>
      <c r="F212" s="28"/>
      <c r="G212" s="11"/>
      <c r="H212" s="8"/>
    </row>
    <row r="213" spans="4:8" x14ac:dyDescent="0.3">
      <c r="D213" s="28"/>
      <c r="F213" s="28"/>
      <c r="G213" s="11"/>
      <c r="H213" s="8"/>
    </row>
    <row r="214" spans="4:8" x14ac:dyDescent="0.3">
      <c r="D214" s="28"/>
      <c r="F214" s="28"/>
      <c r="G214" s="11"/>
      <c r="H214" s="8"/>
    </row>
    <row r="215" spans="4:8" x14ac:dyDescent="0.3">
      <c r="D215" s="28"/>
      <c r="F215" s="28"/>
      <c r="G215" s="11"/>
      <c r="H215" s="8"/>
    </row>
    <row r="216" spans="4:8" x14ac:dyDescent="0.3">
      <c r="D216" s="28"/>
    </row>
    <row r="217" spans="4:8" x14ac:dyDescent="0.3">
      <c r="D217" s="28"/>
    </row>
    <row r="218" spans="4:8" x14ac:dyDescent="0.3">
      <c r="D218" s="28"/>
    </row>
    <row r="219" spans="4:8" x14ac:dyDescent="0.3">
      <c r="D219" s="28"/>
    </row>
    <row r="220" spans="4:8" x14ac:dyDescent="0.3">
      <c r="D220" s="28"/>
    </row>
    <row r="221" spans="4:8" x14ac:dyDescent="0.3">
      <c r="D221" s="28"/>
    </row>
    <row r="222" spans="4:8" x14ac:dyDescent="0.3">
      <c r="D222" s="28"/>
    </row>
    <row r="223" spans="4:8" x14ac:dyDescent="0.3">
      <c r="D223" s="28"/>
    </row>
    <row r="224" spans="4:8" x14ac:dyDescent="0.3">
      <c r="D224" s="28"/>
    </row>
    <row r="225" spans="4:4" x14ac:dyDescent="0.3">
      <c r="D225" s="28"/>
    </row>
    <row r="226" spans="4:4" x14ac:dyDescent="0.3">
      <c r="D226" s="28"/>
    </row>
    <row r="227" spans="4:4" x14ac:dyDescent="0.3">
      <c r="D227" s="28"/>
    </row>
  </sheetData>
  <mergeCells count="7">
    <mergeCell ref="A189:H189"/>
    <mergeCell ref="A194:H194"/>
    <mergeCell ref="A152:H152"/>
    <mergeCell ref="A157:H157"/>
    <mergeCell ref="A163:H163"/>
    <mergeCell ref="A181:H181"/>
    <mergeCell ref="A185:H185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BFCD-C9CA-44DD-982C-CBA0DBB31C8D}">
  <sheetPr>
    <tabColor theme="9" tint="0.59999389629810485"/>
  </sheetPr>
  <dimension ref="A1:L107"/>
  <sheetViews>
    <sheetView topLeftCell="A81" workbookViewId="0">
      <selection activeCell="E100" sqref="E100"/>
    </sheetView>
  </sheetViews>
  <sheetFormatPr defaultRowHeight="14.4" x14ac:dyDescent="0.3"/>
  <cols>
    <col min="2" max="2" width="34.21875" bestFit="1" customWidth="1"/>
    <col min="3" max="3" width="17.77734375" bestFit="1" customWidth="1"/>
    <col min="4" max="4" width="17.77734375" customWidth="1"/>
    <col min="5" max="5" width="17.77734375" bestFit="1" customWidth="1"/>
    <col min="6" max="6" width="17.77734375" customWidth="1"/>
    <col min="7" max="7" width="17.77734375" bestFit="1" customWidth="1"/>
    <col min="8" max="8" width="11.44140625" bestFit="1" customWidth="1"/>
    <col min="12" max="12" width="10.109375" bestFit="1" customWidth="1"/>
  </cols>
  <sheetData>
    <row r="1" spans="1:12" x14ac:dyDescent="0.3">
      <c r="B1" s="3" t="s">
        <v>41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26</v>
      </c>
      <c r="H1" s="1" t="s">
        <v>27</v>
      </c>
      <c r="J1">
        <v>317398.90999999997</v>
      </c>
      <c r="K1" t="s">
        <v>456</v>
      </c>
      <c r="L1" s="4">
        <v>5863</v>
      </c>
    </row>
    <row r="2" spans="1:12" x14ac:dyDescent="0.3">
      <c r="A2">
        <v>1110</v>
      </c>
      <c r="B2" t="s">
        <v>23</v>
      </c>
      <c r="C2" s="4">
        <v>491255512</v>
      </c>
      <c r="D2" s="4">
        <f>C2/317398.91</f>
        <v>1547.7542503217796</v>
      </c>
      <c r="E2" s="4">
        <v>521222000</v>
      </c>
      <c r="F2" s="4">
        <f>E2/316963.1</f>
        <v>1644.4248557639676</v>
      </c>
      <c r="G2" s="11">
        <f>F2-D2</f>
        <v>96.670605442187934</v>
      </c>
      <c r="H2" s="8">
        <f>G2/D2</f>
        <v>6.2458627021757501E-2</v>
      </c>
      <c r="J2">
        <v>316963.09999999998</v>
      </c>
    </row>
    <row r="3" spans="1:12" x14ac:dyDescent="0.3">
      <c r="A3">
        <v>1111</v>
      </c>
      <c r="B3" t="s">
        <v>128</v>
      </c>
      <c r="C3" s="4">
        <v>25000</v>
      </c>
      <c r="D3" s="4">
        <f t="shared" ref="D3:D71" si="0">C3/317398.91</f>
        <v>7.8765235835245945E-2</v>
      </c>
      <c r="E3" s="4">
        <v>21000</v>
      </c>
      <c r="F3" s="4">
        <f t="shared" ref="F3:F39" si="1">E3/316963.1</f>
        <v>6.6253768971845622E-2</v>
      </c>
      <c r="G3" s="11">
        <f t="shared" ref="G3:G39" si="2">F3-D3</f>
        <v>-1.2511466863400322E-2</v>
      </c>
      <c r="H3" s="8">
        <f t="shared" ref="H3:H39" si="3">G3/D3</f>
        <v>-0.15884503779777523</v>
      </c>
    </row>
    <row r="4" spans="1:12" x14ac:dyDescent="0.3">
      <c r="A4">
        <v>1120</v>
      </c>
      <c r="B4" t="s">
        <v>28</v>
      </c>
      <c r="C4" s="4">
        <v>1058198031</v>
      </c>
      <c r="D4" s="4">
        <f t="shared" si="0"/>
        <v>3333.9686988843159</v>
      </c>
      <c r="E4" s="4">
        <v>1100530000</v>
      </c>
      <c r="F4" s="4">
        <f t="shared" si="1"/>
        <v>3472.1076365040603</v>
      </c>
      <c r="G4" s="11">
        <f t="shared" si="2"/>
        <v>138.13893761974441</v>
      </c>
      <c r="H4" s="8">
        <f t="shared" si="3"/>
        <v>4.1433783606298229E-2</v>
      </c>
    </row>
    <row r="5" spans="1:12" x14ac:dyDescent="0.3">
      <c r="A5">
        <v>1190</v>
      </c>
      <c r="B5" t="s">
        <v>30</v>
      </c>
      <c r="C5" s="4">
        <v>2040031</v>
      </c>
      <c r="D5" s="4">
        <f t="shared" si="0"/>
        <v>6.4273409130485044</v>
      </c>
      <c r="E5" s="4">
        <v>1292000</v>
      </c>
      <c r="F5" s="4">
        <f t="shared" si="1"/>
        <v>4.0761842624583116</v>
      </c>
      <c r="G5" s="11">
        <f t="shared" si="2"/>
        <v>-2.3511566505901929</v>
      </c>
      <c r="H5" s="8">
        <f t="shared" si="3"/>
        <v>-0.36580549910103233</v>
      </c>
    </row>
    <row r="6" spans="1:12" x14ac:dyDescent="0.3">
      <c r="A6">
        <v>1191</v>
      </c>
      <c r="B6" t="s">
        <v>129</v>
      </c>
      <c r="C6" s="4">
        <v>3600000</v>
      </c>
      <c r="D6" s="4">
        <f t="shared" si="0"/>
        <v>11.342193960275416</v>
      </c>
      <c r="E6" s="4">
        <v>2948000</v>
      </c>
      <c r="F6" s="4">
        <f t="shared" si="1"/>
        <v>9.3007671870952802</v>
      </c>
      <c r="G6" s="11">
        <f t="shared" si="2"/>
        <v>-2.0414267731801363</v>
      </c>
      <c r="H6" s="8">
        <f t="shared" si="3"/>
        <v>-0.17998517573672013</v>
      </c>
    </row>
    <row r="7" spans="1:12" s="20" customFormat="1" x14ac:dyDescent="0.3">
      <c r="A7" s="20">
        <v>1192</v>
      </c>
      <c r="B7" s="20" t="s">
        <v>32</v>
      </c>
      <c r="C7" s="24">
        <v>68980231</v>
      </c>
      <c r="D7" s="4">
        <f t="shared" si="0"/>
        <v>217.32976650738973</v>
      </c>
      <c r="E7" s="24">
        <v>76390000</v>
      </c>
      <c r="F7" s="4">
        <f t="shared" si="1"/>
        <v>241.00597198853748</v>
      </c>
      <c r="G7" s="11">
        <f t="shared" si="2"/>
        <v>23.676205481147747</v>
      </c>
      <c r="H7" s="8">
        <f t="shared" si="3"/>
        <v>0.10894138369371827</v>
      </c>
    </row>
    <row r="8" spans="1:12" s="20" customFormat="1" x14ac:dyDescent="0.3">
      <c r="A8" s="27">
        <v>1300</v>
      </c>
      <c r="B8" s="27" t="s">
        <v>34</v>
      </c>
      <c r="C8" s="24">
        <v>3181678</v>
      </c>
      <c r="D8" s="4">
        <f>C8/317398.91</f>
        <v>10.024224720872546</v>
      </c>
      <c r="E8" s="24">
        <v>3004000</v>
      </c>
      <c r="F8" s="4">
        <f t="shared" si="1"/>
        <v>9.4774439043535352</v>
      </c>
      <c r="G8" s="11">
        <f t="shared" si="2"/>
        <v>-0.54678081651901067</v>
      </c>
      <c r="H8" s="8">
        <f t="shared" si="3"/>
        <v>-5.4545945621160899E-2</v>
      </c>
    </row>
    <row r="9" spans="1:12" s="20" customFormat="1" x14ac:dyDescent="0.3">
      <c r="A9" s="27">
        <v>1400</v>
      </c>
      <c r="B9" s="27" t="s">
        <v>130</v>
      </c>
      <c r="C9" s="25">
        <v>160000</v>
      </c>
      <c r="D9" s="4">
        <f>C9/317398.91</f>
        <v>0.50409750934557407</v>
      </c>
      <c r="E9" s="24">
        <v>221000</v>
      </c>
      <c r="F9" s="4">
        <f t="shared" si="1"/>
        <v>0.69724204489418484</v>
      </c>
      <c r="G9" s="11">
        <f t="shared" si="2"/>
        <v>0.19314453554861077</v>
      </c>
      <c r="H9" s="8">
        <f t="shared" si="3"/>
        <v>0.38314915659740817</v>
      </c>
    </row>
    <row r="10" spans="1:12" x14ac:dyDescent="0.3">
      <c r="A10">
        <v>1500</v>
      </c>
      <c r="B10" t="s">
        <v>107</v>
      </c>
      <c r="C10" s="4">
        <v>1136655</v>
      </c>
      <c r="D10" s="4">
        <f t="shared" si="0"/>
        <v>3.5811559655324592</v>
      </c>
      <c r="E10" s="4">
        <v>1762000</v>
      </c>
      <c r="F10" s="4">
        <f t="shared" si="1"/>
        <v>5.559006710875809</v>
      </c>
      <c r="G10" s="11">
        <f t="shared" si="2"/>
        <v>1.9778507453433498</v>
      </c>
      <c r="H10" s="8">
        <f t="shared" si="3"/>
        <v>0.55229394206216198</v>
      </c>
    </row>
    <row r="11" spans="1:12" x14ac:dyDescent="0.3">
      <c r="A11">
        <v>1700</v>
      </c>
      <c r="B11" t="s">
        <v>131</v>
      </c>
      <c r="C11" s="4">
        <v>1072041</v>
      </c>
      <c r="D11" s="4">
        <f t="shared" si="0"/>
        <v>3.3775824876021159</v>
      </c>
      <c r="E11" s="4">
        <v>1187000</v>
      </c>
      <c r="F11" s="4">
        <f t="shared" si="1"/>
        <v>3.7449154175990835</v>
      </c>
      <c r="G11" s="11">
        <f t="shared" si="2"/>
        <v>0.36733292999696765</v>
      </c>
      <c r="H11" s="8">
        <f t="shared" si="3"/>
        <v>0.10875616845637791</v>
      </c>
    </row>
    <row r="12" spans="1:12" x14ac:dyDescent="0.3">
      <c r="A12">
        <v>1900</v>
      </c>
      <c r="B12" t="s">
        <v>122</v>
      </c>
      <c r="C12" s="4">
        <v>2640939</v>
      </c>
      <c r="D12" s="4">
        <f t="shared" si="0"/>
        <v>8.320567326459944</v>
      </c>
      <c r="E12" s="4">
        <v>3409000</v>
      </c>
      <c r="F12" s="4">
        <f t="shared" si="1"/>
        <v>10.755195163096273</v>
      </c>
      <c r="G12" s="11">
        <f t="shared" si="2"/>
        <v>2.434627836636329</v>
      </c>
      <c r="H12" s="8">
        <f t="shared" si="3"/>
        <v>0.29260358592304814</v>
      </c>
    </row>
    <row r="13" spans="1:12" x14ac:dyDescent="0.3">
      <c r="A13">
        <v>1910</v>
      </c>
      <c r="B13" t="s">
        <v>109</v>
      </c>
      <c r="C13" s="4">
        <v>1657903</v>
      </c>
      <c r="D13" s="4">
        <f t="shared" si="0"/>
        <v>5.2234048314784705</v>
      </c>
      <c r="E13" s="4">
        <v>1617000</v>
      </c>
      <c r="F13" s="4">
        <f t="shared" si="1"/>
        <v>5.1015402108321126</v>
      </c>
      <c r="G13" s="11">
        <f t="shared" si="2"/>
        <v>-0.12186462064635784</v>
      </c>
      <c r="H13" s="8">
        <f t="shared" si="3"/>
        <v>-2.3330495065584336E-2</v>
      </c>
    </row>
    <row r="14" spans="1:12" x14ac:dyDescent="0.3">
      <c r="A14">
        <v>1920</v>
      </c>
      <c r="B14" t="s">
        <v>35</v>
      </c>
      <c r="C14" s="4">
        <v>948132</v>
      </c>
      <c r="D14" s="4">
        <f t="shared" si="0"/>
        <v>2.9871936233177361</v>
      </c>
      <c r="E14" s="4">
        <v>932000</v>
      </c>
      <c r="F14" s="4">
        <f t="shared" si="1"/>
        <v>2.9404053657981009</v>
      </c>
      <c r="G14" s="11">
        <f t="shared" si="2"/>
        <v>-4.6788257519635224E-2</v>
      </c>
      <c r="H14" s="8">
        <f t="shared" si="3"/>
        <v>-1.5662947709318451E-2</v>
      </c>
    </row>
    <row r="15" spans="1:12" x14ac:dyDescent="0.3">
      <c r="A15">
        <v>1960</v>
      </c>
      <c r="B15" t="s">
        <v>132</v>
      </c>
      <c r="C15" s="4">
        <v>0</v>
      </c>
      <c r="D15" s="4">
        <f t="shared" si="0"/>
        <v>0</v>
      </c>
      <c r="E15" s="4">
        <v>8000</v>
      </c>
      <c r="F15" s="4">
        <f t="shared" si="1"/>
        <v>2.5239531036893571E-2</v>
      </c>
      <c r="G15" s="11">
        <f t="shared" si="2"/>
        <v>2.5239531036893571E-2</v>
      </c>
      <c r="H15" s="8" t="e">
        <f t="shared" si="3"/>
        <v>#DIV/0!</v>
      </c>
    </row>
    <row r="16" spans="1:12" x14ac:dyDescent="0.3">
      <c r="A16">
        <v>1990</v>
      </c>
      <c r="B16" t="s">
        <v>39</v>
      </c>
      <c r="C16" s="4">
        <v>8392640</v>
      </c>
      <c r="D16" s="4">
        <f t="shared" si="0"/>
        <v>26.441930755212741</v>
      </c>
      <c r="E16" s="4">
        <v>7881000</v>
      </c>
      <c r="F16" s="4">
        <f t="shared" si="1"/>
        <v>24.864093012719778</v>
      </c>
      <c r="G16" s="11">
        <f t="shared" si="2"/>
        <v>-1.5778377424929637</v>
      </c>
      <c r="H16" s="8">
        <f t="shared" si="3"/>
        <v>-5.9671805251282947E-2</v>
      </c>
    </row>
    <row r="17" spans="1:8" x14ac:dyDescent="0.3">
      <c r="B17" s="1" t="s">
        <v>40</v>
      </c>
      <c r="C17" s="5">
        <f>SUM(C2:C16)</f>
        <v>1643288793</v>
      </c>
      <c r="D17" s="5">
        <f t="shared" si="0"/>
        <v>5177.3611730424664</v>
      </c>
      <c r="E17" s="5">
        <f>SUM(E2:E16)</f>
        <v>1722424000</v>
      </c>
      <c r="F17" s="5">
        <f t="shared" si="1"/>
        <v>5434.1467508362966</v>
      </c>
      <c r="G17" s="15">
        <f t="shared" si="2"/>
        <v>256.78557779383027</v>
      </c>
      <c r="H17" s="14">
        <f t="shared" si="3"/>
        <v>4.9597771762739648E-2</v>
      </c>
    </row>
    <row r="18" spans="1:8" x14ac:dyDescent="0.3">
      <c r="C18" s="4"/>
      <c r="D18" s="4"/>
      <c r="E18" s="4"/>
      <c r="F18" s="4"/>
      <c r="G18" s="11"/>
      <c r="H18" s="8"/>
    </row>
    <row r="19" spans="1:8" x14ac:dyDescent="0.3">
      <c r="B19" s="3" t="s">
        <v>42</v>
      </c>
      <c r="C19" s="4"/>
      <c r="D19" s="4"/>
      <c r="E19" s="4"/>
      <c r="F19" s="4"/>
      <c r="G19" s="11"/>
      <c r="H19" s="8"/>
    </row>
    <row r="20" spans="1:8" x14ac:dyDescent="0.3">
      <c r="A20">
        <v>3110</v>
      </c>
      <c r="B20" t="s">
        <v>43</v>
      </c>
      <c r="C20" s="4">
        <v>567831067</v>
      </c>
      <c r="D20" s="4">
        <f t="shared" si="0"/>
        <v>1789.0139162733735</v>
      </c>
      <c r="E20" s="4">
        <v>532273000</v>
      </c>
      <c r="F20" s="4">
        <f t="shared" si="1"/>
        <v>1679.2901129500565</v>
      </c>
      <c r="G20" s="11">
        <f t="shared" si="2"/>
        <v>-109.72380332331704</v>
      </c>
      <c r="H20" s="8">
        <f t="shared" si="3"/>
        <v>-6.133200101197564E-2</v>
      </c>
    </row>
    <row r="21" spans="1:8" x14ac:dyDescent="0.3">
      <c r="B21" s="3" t="s">
        <v>46</v>
      </c>
      <c r="C21" s="5">
        <f>SUM(C20:C20)</f>
        <v>567831067</v>
      </c>
      <c r="D21" s="5">
        <f t="shared" si="0"/>
        <v>1789.0139162733735</v>
      </c>
      <c r="E21" s="5">
        <f>SUM(E20:E20)</f>
        <v>532273000</v>
      </c>
      <c r="F21" s="5">
        <f t="shared" si="1"/>
        <v>1679.2901129500565</v>
      </c>
      <c r="G21" s="15">
        <f t="shared" si="2"/>
        <v>-109.72380332331704</v>
      </c>
      <c r="H21" s="14">
        <f t="shared" si="3"/>
        <v>-6.133200101197564E-2</v>
      </c>
    </row>
    <row r="22" spans="1:8" x14ac:dyDescent="0.3">
      <c r="C22" s="4"/>
      <c r="D22" s="4"/>
      <c r="E22" s="4"/>
      <c r="F22" s="4"/>
      <c r="G22" s="11"/>
      <c r="H22" s="8"/>
    </row>
    <row r="23" spans="1:8" x14ac:dyDescent="0.3">
      <c r="B23" s="3" t="s">
        <v>44</v>
      </c>
      <c r="C23" s="4"/>
      <c r="D23" s="4"/>
      <c r="E23" s="4"/>
      <c r="F23" s="4"/>
      <c r="G23" s="11"/>
      <c r="H23" s="8"/>
    </row>
    <row r="24" spans="1:8" x14ac:dyDescent="0.3">
      <c r="A24">
        <v>4100</v>
      </c>
      <c r="B24" s="16" t="s">
        <v>124</v>
      </c>
      <c r="C24" s="4">
        <v>190110</v>
      </c>
      <c r="D24" s="4">
        <f t="shared" si="0"/>
        <v>0.59896235938554421</v>
      </c>
      <c r="E24" s="4">
        <v>60000</v>
      </c>
      <c r="F24" s="4">
        <f t="shared" si="1"/>
        <v>0.18929648277670177</v>
      </c>
      <c r="G24" s="11">
        <f t="shared" si="2"/>
        <v>-0.40966587660884246</v>
      </c>
      <c r="H24" s="8">
        <f t="shared" si="3"/>
        <v>-0.68395930093020407</v>
      </c>
    </row>
    <row r="25" spans="1:8" x14ac:dyDescent="0.3">
      <c r="A25">
        <v>4800</v>
      </c>
      <c r="B25" s="16" t="s">
        <v>47</v>
      </c>
      <c r="C25" s="4">
        <v>99582</v>
      </c>
      <c r="D25" s="4">
        <f t="shared" si="0"/>
        <v>0.31374398859781844</v>
      </c>
      <c r="E25" s="4">
        <v>81000</v>
      </c>
      <c r="F25" s="4">
        <f t="shared" si="1"/>
        <v>0.2555502517485474</v>
      </c>
      <c r="G25" s="11">
        <f t="shared" si="2"/>
        <v>-5.8193736849271038E-2</v>
      </c>
      <c r="H25" s="8">
        <f t="shared" si="3"/>
        <v>-0.18548159953390636</v>
      </c>
    </row>
    <row r="26" spans="1:8" x14ac:dyDescent="0.3">
      <c r="A26">
        <v>4900</v>
      </c>
      <c r="B26" s="16" t="s">
        <v>133</v>
      </c>
      <c r="C26" s="4">
        <v>1234024</v>
      </c>
      <c r="D26" s="4">
        <f t="shared" si="0"/>
        <v>3.8879276554541415</v>
      </c>
      <c r="E26" s="4">
        <v>1050000</v>
      </c>
      <c r="F26" s="4">
        <f t="shared" si="1"/>
        <v>3.3126884485922812</v>
      </c>
      <c r="G26" s="11">
        <f t="shared" si="2"/>
        <v>-0.57523920686186036</v>
      </c>
      <c r="H26" s="8">
        <f t="shared" si="3"/>
        <v>-0.1479552239236992</v>
      </c>
    </row>
    <row r="27" spans="1:8" x14ac:dyDescent="0.3">
      <c r="B27" s="3" t="s">
        <v>49</v>
      </c>
      <c r="C27" s="5">
        <f>SUM(C24:C26)</f>
        <v>1523716</v>
      </c>
      <c r="D27" s="5">
        <f t="shared" si="0"/>
        <v>4.8006340034375041</v>
      </c>
      <c r="E27" s="5">
        <f>SUM(E24:E26)</f>
        <v>1191000</v>
      </c>
      <c r="F27" s="5">
        <f t="shared" si="1"/>
        <v>3.7575351831175303</v>
      </c>
      <c r="G27" s="15">
        <f t="shared" si="2"/>
        <v>-1.0430988203199738</v>
      </c>
      <c r="H27" s="14">
        <f t="shared" si="3"/>
        <v>-0.21728355454155862</v>
      </c>
    </row>
    <row r="28" spans="1:8" x14ac:dyDescent="0.3">
      <c r="C28" s="4"/>
      <c r="D28" s="4"/>
      <c r="E28" s="4"/>
      <c r="F28" s="4"/>
      <c r="G28" s="11"/>
      <c r="H28" s="8"/>
    </row>
    <row r="29" spans="1:8" x14ac:dyDescent="0.3">
      <c r="B29" s="1" t="s">
        <v>52</v>
      </c>
      <c r="C29" s="4"/>
      <c r="D29" s="4"/>
      <c r="E29" s="4"/>
      <c r="F29" s="4"/>
      <c r="G29" s="11"/>
      <c r="H29" s="8"/>
    </row>
    <row r="30" spans="1:8" x14ac:dyDescent="0.3">
      <c r="A30">
        <v>5110</v>
      </c>
      <c r="B30" s="2" t="s">
        <v>134</v>
      </c>
      <c r="C30" s="4">
        <v>35750000</v>
      </c>
      <c r="D30" s="4">
        <f>E30/317398.91</f>
        <v>94.518283002295135</v>
      </c>
      <c r="E30" s="4">
        <v>30000000</v>
      </c>
      <c r="F30" s="4">
        <f t="shared" si="1"/>
        <v>94.648241388350897</v>
      </c>
      <c r="G30" s="11">
        <f t="shared" si="2"/>
        <v>0.12995838605576182</v>
      </c>
      <c r="H30" s="8">
        <f t="shared" si="3"/>
        <v>1.3749550026485998E-3</v>
      </c>
    </row>
    <row r="31" spans="1:8" x14ac:dyDescent="0.3">
      <c r="A31">
        <v>5120</v>
      </c>
      <c r="B31" s="2" t="s">
        <v>135</v>
      </c>
      <c r="C31" s="4">
        <v>1556125</v>
      </c>
      <c r="D31" s="4">
        <f t="shared" si="0"/>
        <v>4.9027421045648838</v>
      </c>
      <c r="E31" s="4">
        <v>0</v>
      </c>
      <c r="F31" s="4">
        <f t="shared" si="1"/>
        <v>0</v>
      </c>
      <c r="G31" s="11">
        <f t="shared" si="2"/>
        <v>-4.9027421045648838</v>
      </c>
      <c r="H31" s="8">
        <f t="shared" si="3"/>
        <v>-1</v>
      </c>
    </row>
    <row r="32" spans="1:8" x14ac:dyDescent="0.3">
      <c r="A32">
        <v>5200</v>
      </c>
      <c r="B32" t="s">
        <v>125</v>
      </c>
      <c r="C32" s="4">
        <v>594611</v>
      </c>
      <c r="D32" s="4">
        <f t="shared" si="0"/>
        <v>1.8733870258092571</v>
      </c>
      <c r="E32" s="4">
        <v>414000</v>
      </c>
      <c r="F32" s="4">
        <f t="shared" si="1"/>
        <v>1.3061457311592424</v>
      </c>
      <c r="G32" s="11">
        <f t="shared" si="2"/>
        <v>-0.56724129465001472</v>
      </c>
      <c r="H32" s="8">
        <f t="shared" si="3"/>
        <v>-0.30278916573844661</v>
      </c>
    </row>
    <row r="33" spans="1:8" x14ac:dyDescent="0.3">
      <c r="B33" s="1" t="s">
        <v>51</v>
      </c>
      <c r="C33" s="5">
        <f>SUM(C30:C32)</f>
        <v>37900736</v>
      </c>
      <c r="D33" s="5">
        <f t="shared" si="0"/>
        <v>119.41041637477583</v>
      </c>
      <c r="E33" s="5">
        <f>SUM(E30:E32)</f>
        <v>30414000</v>
      </c>
      <c r="F33" s="5">
        <f t="shared" si="1"/>
        <v>95.95438711951013</v>
      </c>
      <c r="G33" s="15">
        <f t="shared" si="2"/>
        <v>-23.456029255265705</v>
      </c>
      <c r="H33" s="14">
        <f t="shared" si="3"/>
        <v>-0.19643201964598908</v>
      </c>
    </row>
    <row r="34" spans="1:8" x14ac:dyDescent="0.3">
      <c r="C34" s="4"/>
      <c r="D34" s="4"/>
      <c r="E34" s="4"/>
      <c r="F34" s="4"/>
      <c r="G34" s="11"/>
      <c r="H34" s="8"/>
    </row>
    <row r="35" spans="1:8" x14ac:dyDescent="0.3">
      <c r="B35" s="1" t="s">
        <v>56</v>
      </c>
      <c r="C35" s="4"/>
      <c r="D35" s="4"/>
      <c r="E35" s="4"/>
      <c r="F35" s="4"/>
      <c r="G35" s="11"/>
      <c r="H35" s="8"/>
    </row>
    <row r="36" spans="1:8" x14ac:dyDescent="0.3">
      <c r="B36" s="2" t="s">
        <v>113</v>
      </c>
      <c r="C36" s="4">
        <v>66829399</v>
      </c>
      <c r="D36" s="4">
        <f t="shared" si="0"/>
        <v>210.55333491850999</v>
      </c>
      <c r="E36" s="4">
        <v>103450000</v>
      </c>
      <c r="F36" s="4">
        <f t="shared" si="1"/>
        <v>326.37868572082999</v>
      </c>
      <c r="G36" s="11">
        <f t="shared" si="2"/>
        <v>115.82535080232</v>
      </c>
      <c r="H36" s="8">
        <f t="shared" si="3"/>
        <v>0.55009981602593772</v>
      </c>
    </row>
    <row r="37" spans="1:8" x14ac:dyDescent="0.3">
      <c r="B37" s="1" t="s">
        <v>55</v>
      </c>
      <c r="C37" s="5">
        <f>SUM(C36:C36)</f>
        <v>66829399</v>
      </c>
      <c r="D37" s="5">
        <f t="shared" si="0"/>
        <v>210.55333491850999</v>
      </c>
      <c r="E37" s="5">
        <f>SUM(E36:E36)</f>
        <v>103450000</v>
      </c>
      <c r="F37" s="5">
        <f t="shared" si="1"/>
        <v>326.37868572082999</v>
      </c>
      <c r="G37" s="15">
        <f t="shared" si="2"/>
        <v>115.82535080232</v>
      </c>
      <c r="H37" s="14">
        <f t="shared" si="3"/>
        <v>0.55009981602593772</v>
      </c>
    </row>
    <row r="38" spans="1:8" x14ac:dyDescent="0.3">
      <c r="C38" s="4"/>
      <c r="D38" s="4"/>
      <c r="E38" s="4"/>
      <c r="F38" s="4"/>
      <c r="G38" s="11"/>
      <c r="H38" s="8"/>
    </row>
    <row r="39" spans="1:8" x14ac:dyDescent="0.3">
      <c r="B39" s="6" t="s">
        <v>57</v>
      </c>
      <c r="C39" s="5">
        <v>2317373711</v>
      </c>
      <c r="D39" s="5">
        <f t="shared" si="0"/>
        <v>7301.1394746125634</v>
      </c>
      <c r="E39" s="5">
        <v>2389752000</v>
      </c>
      <c r="F39" s="5">
        <f t="shared" si="1"/>
        <v>7539.5274718098108</v>
      </c>
      <c r="G39" s="15">
        <f t="shared" si="2"/>
        <v>238.38799719724739</v>
      </c>
      <c r="H39" s="14">
        <f t="shared" si="3"/>
        <v>3.2650793485889062E-2</v>
      </c>
    </row>
    <row r="40" spans="1:8" x14ac:dyDescent="0.3">
      <c r="D40" s="5"/>
      <c r="F40" s="5"/>
      <c r="G40" s="15"/>
      <c r="H40" s="14"/>
    </row>
    <row r="41" spans="1:8" x14ac:dyDescent="0.3">
      <c r="A41" s="91" t="s">
        <v>271</v>
      </c>
      <c r="B41" s="91"/>
      <c r="C41" s="91"/>
      <c r="D41" s="91"/>
      <c r="E41" s="91"/>
      <c r="F41" s="91"/>
      <c r="G41" s="91"/>
      <c r="H41" s="91"/>
    </row>
    <row r="42" spans="1:8" x14ac:dyDescent="0.3">
      <c r="A42">
        <v>1920</v>
      </c>
      <c r="B42" t="s">
        <v>35</v>
      </c>
      <c r="C42" s="4">
        <v>8401</v>
      </c>
      <c r="D42" s="28">
        <f t="shared" si="0"/>
        <v>2.6468269850076047E-2</v>
      </c>
      <c r="E42" s="4">
        <v>1000</v>
      </c>
      <c r="F42" s="28">
        <f t="shared" ref="F42:F93" si="4">E42/316963.1</f>
        <v>3.1549413796116963E-3</v>
      </c>
      <c r="G42" s="29">
        <f>E42-C42</f>
        <v>-7401</v>
      </c>
      <c r="H42" s="30">
        <f t="shared" ref="H42:H93" si="5">G42/C42</f>
        <v>-0.8809665516009999</v>
      </c>
    </row>
    <row r="43" spans="1:8" x14ac:dyDescent="0.3">
      <c r="B43" s="1" t="s">
        <v>40</v>
      </c>
      <c r="C43" s="5">
        <f t="shared" ref="C43:H43" si="6">SUM(C42)</f>
        <v>8401</v>
      </c>
      <c r="D43" s="5">
        <f t="shared" si="6"/>
        <v>2.6468269850076047E-2</v>
      </c>
      <c r="E43" s="5">
        <f t="shared" si="6"/>
        <v>1000</v>
      </c>
      <c r="F43" s="5">
        <f t="shared" si="6"/>
        <v>3.1549413796116963E-3</v>
      </c>
      <c r="G43" s="29">
        <f>E43-C43</f>
        <v>-7401</v>
      </c>
      <c r="H43" s="6">
        <f t="shared" si="6"/>
        <v>-0.8809665516009999</v>
      </c>
    </row>
    <row r="44" spans="1:8" x14ac:dyDescent="0.3">
      <c r="A44">
        <v>3115</v>
      </c>
      <c r="B44" t="s">
        <v>272</v>
      </c>
      <c r="C44" s="4">
        <v>123377295</v>
      </c>
      <c r="D44" s="28">
        <f t="shared" si="0"/>
        <v>388.71366949558842</v>
      </c>
      <c r="E44" s="4">
        <v>138760000</v>
      </c>
      <c r="F44" s="28">
        <f t="shared" si="4"/>
        <v>437.779665834919</v>
      </c>
      <c r="G44" s="29">
        <f>E44-C44</f>
        <v>15382705</v>
      </c>
      <c r="H44" s="30">
        <f t="shared" si="5"/>
        <v>0.12468019338566307</v>
      </c>
    </row>
    <row r="45" spans="1:8" x14ac:dyDescent="0.3">
      <c r="B45" s="1" t="s">
        <v>46</v>
      </c>
      <c r="C45" s="5">
        <f t="shared" ref="C45:H45" si="7">SUM(C44)</f>
        <v>123377295</v>
      </c>
      <c r="D45" s="5">
        <f t="shared" si="7"/>
        <v>388.71366949558842</v>
      </c>
      <c r="E45" s="5">
        <f t="shared" si="7"/>
        <v>138760000</v>
      </c>
      <c r="F45" s="5">
        <f t="shared" si="7"/>
        <v>437.779665834919</v>
      </c>
      <c r="G45" s="15">
        <f>E45-C45</f>
        <v>15382705</v>
      </c>
      <c r="H45" s="6">
        <f t="shared" si="7"/>
        <v>0.12468019338566307</v>
      </c>
    </row>
    <row r="46" spans="1:8" x14ac:dyDescent="0.3">
      <c r="B46" s="1"/>
      <c r="C46" s="4"/>
      <c r="D46" s="28"/>
      <c r="E46" s="4"/>
      <c r="F46" s="28"/>
      <c r="G46" s="29"/>
      <c r="H46" s="30"/>
    </row>
    <row r="47" spans="1:8" x14ac:dyDescent="0.3">
      <c r="B47" s="1" t="s">
        <v>221</v>
      </c>
      <c r="C47" s="5">
        <v>451552007</v>
      </c>
      <c r="D47" s="5">
        <f>C47/317398.91</f>
        <v>1422.6640129293451</v>
      </c>
      <c r="E47" s="5">
        <v>478507353</v>
      </c>
      <c r="F47" s="5">
        <f>E47/316963.1</f>
        <v>1509.662648428161</v>
      </c>
      <c r="G47" s="15">
        <f>E47-C47</f>
        <v>26955346</v>
      </c>
      <c r="H47" s="14">
        <f>G47/C47</f>
        <v>5.9694886928052124E-2</v>
      </c>
    </row>
    <row r="48" spans="1:8" x14ac:dyDescent="0.3">
      <c r="D48" s="28"/>
      <c r="E48" s="2"/>
      <c r="F48" s="28"/>
      <c r="G48" s="29"/>
      <c r="H48" s="30"/>
    </row>
    <row r="49" spans="1:8" x14ac:dyDescent="0.3">
      <c r="A49" s="91" t="s">
        <v>258</v>
      </c>
      <c r="B49" s="91"/>
      <c r="C49" s="91"/>
      <c r="D49" s="91"/>
      <c r="E49" s="91"/>
      <c r="F49" s="91"/>
      <c r="G49" s="91"/>
      <c r="H49" s="91"/>
    </row>
    <row r="50" spans="1:8" x14ac:dyDescent="0.3">
      <c r="A50">
        <v>1114</v>
      </c>
      <c r="B50" t="s">
        <v>274</v>
      </c>
      <c r="C50" s="4">
        <v>36500000</v>
      </c>
      <c r="D50" s="28">
        <f t="shared" si="0"/>
        <v>114.99724431945907</v>
      </c>
      <c r="E50" s="4">
        <v>38600000</v>
      </c>
      <c r="F50" s="28">
        <f t="shared" si="4"/>
        <v>121.78073725301148</v>
      </c>
      <c r="G50" s="29">
        <f t="shared" ref="G50:G93" si="8">E50-C50</f>
        <v>2100000</v>
      </c>
      <c r="H50" s="30">
        <f t="shared" si="5"/>
        <v>5.7534246575342465E-2</v>
      </c>
    </row>
    <row r="51" spans="1:8" x14ac:dyDescent="0.3">
      <c r="A51">
        <v>1115</v>
      </c>
      <c r="B51" t="s">
        <v>275</v>
      </c>
      <c r="C51" s="4">
        <v>96800000</v>
      </c>
      <c r="D51" s="28">
        <f t="shared" si="0"/>
        <v>304.97899315407227</v>
      </c>
      <c r="E51" s="4">
        <v>96800000</v>
      </c>
      <c r="F51" s="28">
        <f t="shared" si="4"/>
        <v>305.3983255464122</v>
      </c>
      <c r="G51" s="29">
        <f t="shared" si="8"/>
        <v>0</v>
      </c>
      <c r="H51" s="30">
        <f t="shared" si="5"/>
        <v>0</v>
      </c>
    </row>
    <row r="52" spans="1:8" x14ac:dyDescent="0.3">
      <c r="A52">
        <v>1192</v>
      </c>
      <c r="B52" t="s">
        <v>276</v>
      </c>
      <c r="C52" s="4">
        <v>33500000</v>
      </c>
      <c r="D52" s="28">
        <f t="shared" si="0"/>
        <v>105.54541601922956</v>
      </c>
      <c r="E52" s="4">
        <v>35765826</v>
      </c>
      <c r="F52" s="28">
        <f t="shared" si="4"/>
        <v>112.83908442339188</v>
      </c>
      <c r="G52" s="29">
        <f t="shared" si="8"/>
        <v>2265826</v>
      </c>
      <c r="H52" s="30">
        <f t="shared" si="5"/>
        <v>6.7636597014925373E-2</v>
      </c>
    </row>
    <row r="53" spans="1:8" x14ac:dyDescent="0.3">
      <c r="A53">
        <v>1500</v>
      </c>
      <c r="B53" t="s">
        <v>257</v>
      </c>
      <c r="C53" s="4">
        <v>9200000</v>
      </c>
      <c r="D53" s="28">
        <f t="shared" si="0"/>
        <v>28.985606787370507</v>
      </c>
      <c r="E53" s="4">
        <v>8700000</v>
      </c>
      <c r="F53" s="28">
        <f t="shared" si="4"/>
        <v>27.447990002621758</v>
      </c>
      <c r="G53" s="29">
        <f t="shared" si="8"/>
        <v>-500000</v>
      </c>
      <c r="H53" s="30">
        <f t="shared" si="5"/>
        <v>-5.434782608695652E-2</v>
      </c>
    </row>
    <row r="54" spans="1:8" x14ac:dyDescent="0.3">
      <c r="A54">
        <v>1920</v>
      </c>
      <c r="B54" t="s">
        <v>277</v>
      </c>
      <c r="C54" s="4">
        <v>3285</v>
      </c>
      <c r="D54" s="28">
        <f t="shared" si="0"/>
        <v>1.0349751988751318E-2</v>
      </c>
      <c r="E54" s="4">
        <v>0</v>
      </c>
      <c r="F54" s="28">
        <f t="shared" si="4"/>
        <v>0</v>
      </c>
      <c r="G54" s="29">
        <f t="shared" si="8"/>
        <v>-3285</v>
      </c>
      <c r="H54" s="30">
        <f t="shared" si="5"/>
        <v>-1</v>
      </c>
    </row>
    <row r="55" spans="1:8" x14ac:dyDescent="0.3">
      <c r="A55">
        <v>1990</v>
      </c>
      <c r="B55" t="s">
        <v>39</v>
      </c>
      <c r="C55" s="4">
        <v>7035</v>
      </c>
      <c r="D55" s="28">
        <f t="shared" si="0"/>
        <v>2.2164537364038207E-2</v>
      </c>
      <c r="E55" s="4">
        <v>0</v>
      </c>
      <c r="F55" s="28">
        <f t="shared" si="4"/>
        <v>0</v>
      </c>
      <c r="G55" s="29">
        <f t="shared" si="8"/>
        <v>-7035</v>
      </c>
      <c r="H55" s="30">
        <f t="shared" si="5"/>
        <v>-1</v>
      </c>
    </row>
    <row r="56" spans="1:8" x14ac:dyDescent="0.3">
      <c r="B56" s="1" t="s">
        <v>278</v>
      </c>
      <c r="C56" s="15">
        <f>SUM(C50:C55)</f>
        <v>176010320</v>
      </c>
      <c r="D56" s="5">
        <f t="shared" si="0"/>
        <v>554.53977456948428</v>
      </c>
      <c r="E56" s="15">
        <f>SUM(E50:E55)</f>
        <v>179865826</v>
      </c>
      <c r="F56" s="5">
        <f t="shared" si="4"/>
        <v>567.46613722543736</v>
      </c>
      <c r="G56" s="15">
        <f t="shared" si="8"/>
        <v>3855506</v>
      </c>
      <c r="H56" s="14">
        <f t="shared" si="5"/>
        <v>2.1904999661383491E-2</v>
      </c>
    </row>
    <row r="57" spans="1:8" x14ac:dyDescent="0.3">
      <c r="D57" s="28"/>
      <c r="E57" s="2"/>
      <c r="F57" s="28"/>
      <c r="G57" s="29"/>
      <c r="H57" s="30"/>
    </row>
    <row r="58" spans="1:8" x14ac:dyDescent="0.3">
      <c r="A58">
        <v>4300</v>
      </c>
      <c r="B58" t="s">
        <v>279</v>
      </c>
      <c r="C58" s="4">
        <v>5650000</v>
      </c>
      <c r="D58" s="28">
        <f t="shared" si="0"/>
        <v>17.800943298765585</v>
      </c>
      <c r="E58" s="4">
        <v>5650000</v>
      </c>
      <c r="F58" s="28">
        <f t="shared" si="4"/>
        <v>17.825418794806083</v>
      </c>
      <c r="G58" s="29">
        <f t="shared" si="8"/>
        <v>0</v>
      </c>
      <c r="H58" s="30">
        <f t="shared" si="5"/>
        <v>0</v>
      </c>
    </row>
    <row r="59" spans="1:8" x14ac:dyDescent="0.3">
      <c r="B59" s="1" t="s">
        <v>280</v>
      </c>
      <c r="C59" s="15">
        <f>SUM(C58)</f>
        <v>5650000</v>
      </c>
      <c r="D59" s="5">
        <f t="shared" si="0"/>
        <v>17.800943298765585</v>
      </c>
      <c r="E59" s="15">
        <f>SUM(E58)</f>
        <v>5650000</v>
      </c>
      <c r="F59" s="5">
        <f t="shared" si="4"/>
        <v>17.825418794806083</v>
      </c>
      <c r="G59" s="15">
        <f t="shared" si="8"/>
        <v>0</v>
      </c>
      <c r="H59" s="14">
        <f t="shared" si="5"/>
        <v>0</v>
      </c>
    </row>
    <row r="60" spans="1:8" x14ac:dyDescent="0.3">
      <c r="D60" s="28"/>
      <c r="E60" s="2"/>
      <c r="F60" s="28"/>
      <c r="G60" s="29"/>
      <c r="H60" s="30"/>
    </row>
    <row r="61" spans="1:8" x14ac:dyDescent="0.3">
      <c r="B61" s="1" t="s">
        <v>221</v>
      </c>
      <c r="C61" s="5">
        <v>181660320</v>
      </c>
      <c r="D61" s="5">
        <f t="shared" si="0"/>
        <v>572.34071786824984</v>
      </c>
      <c r="E61" s="5">
        <v>185515826</v>
      </c>
      <c r="F61" s="5">
        <f t="shared" si="4"/>
        <v>585.29155602024343</v>
      </c>
      <c r="G61" s="15">
        <f t="shared" si="8"/>
        <v>3855506</v>
      </c>
      <c r="H61" s="14">
        <f t="shared" si="5"/>
        <v>2.1223710274208479E-2</v>
      </c>
    </row>
    <row r="62" spans="1:8" x14ac:dyDescent="0.3">
      <c r="D62" s="28"/>
      <c r="E62" s="2"/>
      <c r="F62" s="28"/>
      <c r="G62" s="29"/>
      <c r="H62" s="30"/>
    </row>
    <row r="63" spans="1:8" x14ac:dyDescent="0.3">
      <c r="A63" s="91" t="s">
        <v>284</v>
      </c>
      <c r="B63" s="91"/>
      <c r="C63" s="91"/>
      <c r="D63" s="91"/>
      <c r="E63" s="91"/>
      <c r="F63" s="91"/>
      <c r="G63" s="91"/>
      <c r="H63" s="91"/>
    </row>
    <row r="64" spans="1:8" x14ac:dyDescent="0.3">
      <c r="A64">
        <v>1500</v>
      </c>
      <c r="B64" t="s">
        <v>107</v>
      </c>
      <c r="C64" s="4">
        <v>17000</v>
      </c>
      <c r="D64" s="28">
        <f t="shared" si="0"/>
        <v>5.3560360367967241E-2</v>
      </c>
      <c r="E64" s="4">
        <v>165000</v>
      </c>
      <c r="F64" s="28">
        <f t="shared" si="4"/>
        <v>0.52056532763592989</v>
      </c>
      <c r="G64" s="29">
        <f t="shared" si="8"/>
        <v>148000</v>
      </c>
      <c r="H64" s="30">
        <f t="shared" si="5"/>
        <v>8.7058823529411757</v>
      </c>
    </row>
    <row r="65" spans="1:8" x14ac:dyDescent="0.3">
      <c r="A65">
        <v>1920</v>
      </c>
      <c r="B65" t="s">
        <v>109</v>
      </c>
      <c r="C65" s="4">
        <v>9600</v>
      </c>
      <c r="D65" s="28">
        <f t="shared" si="0"/>
        <v>3.0245850560734443E-2</v>
      </c>
      <c r="E65" s="4">
        <v>9600</v>
      </c>
      <c r="F65" s="28">
        <f t="shared" si="4"/>
        <v>3.0287437244272283E-2</v>
      </c>
      <c r="G65" s="29">
        <f t="shared" si="8"/>
        <v>0</v>
      </c>
      <c r="H65" s="30">
        <f t="shared" si="5"/>
        <v>0</v>
      </c>
    </row>
    <row r="66" spans="1:8" x14ac:dyDescent="0.3">
      <c r="B66" s="1" t="s">
        <v>283</v>
      </c>
      <c r="C66" s="15">
        <f>SUM(C64:C65)</f>
        <v>26600</v>
      </c>
      <c r="D66" s="5">
        <f t="shared" si="0"/>
        <v>8.3806210928701677E-2</v>
      </c>
      <c r="E66" s="15">
        <f>SUM(E64:E65)</f>
        <v>174600</v>
      </c>
      <c r="F66" s="5">
        <f t="shared" si="4"/>
        <v>0.55085276488020218</v>
      </c>
      <c r="G66" s="15">
        <f t="shared" si="8"/>
        <v>148000</v>
      </c>
      <c r="H66" s="14">
        <f t="shared" si="5"/>
        <v>5.5639097744360901</v>
      </c>
    </row>
    <row r="67" spans="1:8" x14ac:dyDescent="0.3">
      <c r="B67" s="1" t="s">
        <v>221</v>
      </c>
      <c r="C67" s="5">
        <v>10760604</v>
      </c>
      <c r="D67" s="5">
        <f t="shared" si="0"/>
        <v>33.902460471587631</v>
      </c>
      <c r="E67" s="5">
        <v>10629004</v>
      </c>
      <c r="F67" s="5">
        <f t="shared" si="4"/>
        <v>33.533884543658239</v>
      </c>
      <c r="G67" s="15">
        <f t="shared" si="8"/>
        <v>-131600</v>
      </c>
      <c r="H67" s="14">
        <f t="shared" si="5"/>
        <v>-1.2229796766055139E-2</v>
      </c>
    </row>
    <row r="68" spans="1:8" x14ac:dyDescent="0.3">
      <c r="D68" s="28"/>
      <c r="E68" s="2"/>
      <c r="F68" s="28"/>
      <c r="G68" s="29"/>
      <c r="H68" s="30"/>
    </row>
    <row r="69" spans="1:8" x14ac:dyDescent="0.3">
      <c r="A69" s="91" t="s">
        <v>285</v>
      </c>
      <c r="B69" s="91"/>
      <c r="C69" s="91"/>
      <c r="D69" s="91"/>
      <c r="E69" s="91"/>
      <c r="F69" s="91"/>
      <c r="G69" s="91"/>
      <c r="H69" s="91"/>
    </row>
    <row r="70" spans="1:8" x14ac:dyDescent="0.3">
      <c r="A70">
        <v>1500</v>
      </c>
      <c r="B70" t="s">
        <v>286</v>
      </c>
      <c r="C70" s="4">
        <v>20000</v>
      </c>
      <c r="D70" s="28">
        <f t="shared" si="0"/>
        <v>6.3012188668196759E-2</v>
      </c>
      <c r="E70" s="4">
        <v>50000</v>
      </c>
      <c r="F70" s="28">
        <f t="shared" si="4"/>
        <v>0.15774706898058483</v>
      </c>
      <c r="G70" s="29">
        <f t="shared" si="8"/>
        <v>30000</v>
      </c>
      <c r="H70" s="30">
        <f t="shared" si="5"/>
        <v>1.5</v>
      </c>
    </row>
    <row r="71" spans="1:8" x14ac:dyDescent="0.3">
      <c r="A71">
        <v>1614</v>
      </c>
      <c r="B71" t="s">
        <v>287</v>
      </c>
      <c r="C71" s="4">
        <v>0</v>
      </c>
      <c r="D71" s="28">
        <f t="shared" si="0"/>
        <v>0</v>
      </c>
      <c r="E71" s="4">
        <v>80000000</v>
      </c>
      <c r="F71" s="28">
        <f t="shared" si="4"/>
        <v>252.3953103689357</v>
      </c>
      <c r="G71" s="29">
        <f t="shared" si="8"/>
        <v>80000000</v>
      </c>
      <c r="H71" s="30" t="e">
        <f t="shared" si="5"/>
        <v>#DIV/0!</v>
      </c>
    </row>
    <row r="72" spans="1:8" x14ac:dyDescent="0.3">
      <c r="A72">
        <v>1910</v>
      </c>
      <c r="B72" t="s">
        <v>109</v>
      </c>
      <c r="C72" s="4">
        <v>1200900</v>
      </c>
      <c r="D72" s="28">
        <f t="shared" ref="D72:D94" si="9">C72/317398.91</f>
        <v>3.783566868581874</v>
      </c>
      <c r="E72" s="4">
        <v>1300000</v>
      </c>
      <c r="F72" s="28">
        <f>E71/316963.1</f>
        <v>252.3953103689357</v>
      </c>
      <c r="G72" s="29">
        <f>E71-C72</f>
        <v>78799100</v>
      </c>
      <c r="H72" s="30">
        <f t="shared" si="5"/>
        <v>65.616704138562739</v>
      </c>
    </row>
    <row r="73" spans="1:8" x14ac:dyDescent="0.3">
      <c r="A73">
        <v>1920</v>
      </c>
      <c r="B73" t="s">
        <v>35</v>
      </c>
      <c r="C73" s="4">
        <v>5870000</v>
      </c>
      <c r="D73" s="28">
        <f t="shared" si="9"/>
        <v>18.494077374115747</v>
      </c>
      <c r="E73" s="4">
        <v>6660474</v>
      </c>
      <c r="F73" s="28">
        <f t="shared" si="4"/>
        <v>21.013405030427833</v>
      </c>
      <c r="G73" s="29">
        <f t="shared" si="8"/>
        <v>790474</v>
      </c>
      <c r="H73" s="30">
        <f t="shared" si="5"/>
        <v>0.13466337308347529</v>
      </c>
    </row>
    <row r="74" spans="1:8" x14ac:dyDescent="0.3">
      <c r="A74">
        <v>1990</v>
      </c>
      <c r="B74" t="s">
        <v>158</v>
      </c>
      <c r="C74" s="4">
        <v>1297100</v>
      </c>
      <c r="D74" s="28">
        <f t="shared" si="9"/>
        <v>4.0866554960759007</v>
      </c>
      <c r="E74" s="4">
        <v>1315130</v>
      </c>
      <c r="F74" s="28">
        <f t="shared" si="4"/>
        <v>4.14915805656873</v>
      </c>
      <c r="G74" s="29">
        <f t="shared" si="8"/>
        <v>18030</v>
      </c>
      <c r="H74" s="30">
        <f t="shared" si="5"/>
        <v>1.3900238994680441E-2</v>
      </c>
    </row>
    <row r="75" spans="1:8" x14ac:dyDescent="0.3">
      <c r="B75" s="1" t="s">
        <v>40</v>
      </c>
      <c r="C75" s="15">
        <f>SUM(C70:C74)</f>
        <v>8388000</v>
      </c>
      <c r="D75" s="5">
        <f t="shared" si="9"/>
        <v>26.427311927441718</v>
      </c>
      <c r="E75" s="5">
        <f>SUM(E70:E74)</f>
        <v>89325604</v>
      </c>
      <c r="F75" s="5">
        <f t="shared" si="4"/>
        <v>281.81704431840808</v>
      </c>
      <c r="G75" s="5">
        <f t="shared" si="8"/>
        <v>80937604</v>
      </c>
      <c r="H75" s="14"/>
    </row>
    <row r="76" spans="1:8" x14ac:dyDescent="0.3">
      <c r="A76">
        <v>3200</v>
      </c>
      <c r="B76" t="s">
        <v>288</v>
      </c>
      <c r="C76" s="4">
        <v>112000</v>
      </c>
      <c r="D76" s="28">
        <f t="shared" si="9"/>
        <v>0.35286825654190185</v>
      </c>
      <c r="E76" s="4">
        <v>450000</v>
      </c>
      <c r="F76" s="28">
        <f t="shared" si="4"/>
        <v>1.4197236208252633</v>
      </c>
      <c r="G76" s="29">
        <f t="shared" si="8"/>
        <v>338000</v>
      </c>
      <c r="H76" s="30">
        <f t="shared" si="5"/>
        <v>3.0178571428571428</v>
      </c>
    </row>
    <row r="77" spans="1:8" x14ac:dyDescent="0.3">
      <c r="A77">
        <v>3220</v>
      </c>
      <c r="B77" t="s">
        <v>289</v>
      </c>
      <c r="C77" s="4">
        <v>14161987</v>
      </c>
      <c r="D77" s="28">
        <f t="shared" si="9"/>
        <v>44.618889838027485</v>
      </c>
      <c r="E77" s="4">
        <v>0</v>
      </c>
      <c r="F77" s="28">
        <f t="shared" si="4"/>
        <v>0</v>
      </c>
      <c r="G77" s="29">
        <f t="shared" si="8"/>
        <v>-14161987</v>
      </c>
      <c r="H77" s="30">
        <f t="shared" si="5"/>
        <v>-1</v>
      </c>
    </row>
    <row r="78" spans="1:8" x14ac:dyDescent="0.3">
      <c r="A78">
        <v>3221</v>
      </c>
      <c r="B78" t="s">
        <v>290</v>
      </c>
      <c r="C78" s="4">
        <v>30875117</v>
      </c>
      <c r="D78" s="28">
        <f t="shared" si="9"/>
        <v>97.275434877832453</v>
      </c>
      <c r="E78" s="4">
        <v>33236400</v>
      </c>
      <c r="F78" s="28">
        <f t="shared" si="4"/>
        <v>104.85889366932618</v>
      </c>
      <c r="G78" s="29">
        <f t="shared" si="8"/>
        <v>2361283</v>
      </c>
      <c r="H78" s="30">
        <f t="shared" si="5"/>
        <v>7.6478511806125304E-2</v>
      </c>
    </row>
    <row r="79" spans="1:8" x14ac:dyDescent="0.3">
      <c r="A79">
        <v>3222</v>
      </c>
      <c r="B79" t="s">
        <v>291</v>
      </c>
      <c r="C79" s="4">
        <v>80000000</v>
      </c>
      <c r="D79" s="28">
        <f t="shared" si="9"/>
        <v>252.04875467278703</v>
      </c>
      <c r="E79" s="4">
        <v>0</v>
      </c>
      <c r="F79" s="28">
        <f t="shared" si="4"/>
        <v>0</v>
      </c>
      <c r="G79" s="29">
        <f t="shared" si="8"/>
        <v>-80000000</v>
      </c>
      <c r="H79" s="30">
        <f t="shared" si="5"/>
        <v>-1</v>
      </c>
    </row>
    <row r="80" spans="1:8" x14ac:dyDescent="0.3">
      <c r="A80">
        <v>3230</v>
      </c>
      <c r="B80" t="s">
        <v>223</v>
      </c>
      <c r="C80" s="4">
        <v>116532626</v>
      </c>
      <c r="D80" s="28">
        <f t="shared" si="9"/>
        <v>367.14879077562051</v>
      </c>
      <c r="E80" s="4">
        <v>119000000</v>
      </c>
      <c r="F80" s="28">
        <f t="shared" si="4"/>
        <v>375.43802417379186</v>
      </c>
      <c r="G80" s="29">
        <f t="shared" si="8"/>
        <v>2467374</v>
      </c>
      <c r="H80" s="30">
        <f t="shared" si="5"/>
        <v>2.1173246366215072E-2</v>
      </c>
    </row>
    <row r="81" spans="1:8" x14ac:dyDescent="0.3">
      <c r="B81" s="1" t="s">
        <v>46</v>
      </c>
      <c r="C81" s="15">
        <f>SUM(C76:C80)</f>
        <v>241681730</v>
      </c>
      <c r="D81" s="5">
        <f t="shared" si="9"/>
        <v>761.44473842080936</v>
      </c>
      <c r="E81" s="5">
        <f>SUM(E76:E80)</f>
        <v>152686400</v>
      </c>
      <c r="F81" s="5">
        <f t="shared" si="4"/>
        <v>481.71664146394329</v>
      </c>
      <c r="G81" s="15">
        <f t="shared" si="8"/>
        <v>-88995330</v>
      </c>
      <c r="H81" s="14">
        <f t="shared" si="5"/>
        <v>-0.36823358555071584</v>
      </c>
    </row>
    <row r="82" spans="1:8" x14ac:dyDescent="0.3">
      <c r="B82" s="1" t="s">
        <v>221</v>
      </c>
      <c r="C82" s="5">
        <v>250069739</v>
      </c>
      <c r="D82" s="5">
        <v>242012004</v>
      </c>
      <c r="E82" s="5">
        <f>SUM(E77:E81)</f>
        <v>304922800</v>
      </c>
      <c r="F82" s="5">
        <f t="shared" si="4"/>
        <v>962.01355930706131</v>
      </c>
      <c r="G82" s="15">
        <f t="shared" si="8"/>
        <v>54853061</v>
      </c>
      <c r="H82" s="14">
        <f t="shared" si="5"/>
        <v>0.21935105470718311</v>
      </c>
    </row>
    <row r="83" spans="1:8" x14ac:dyDescent="0.3">
      <c r="D83" s="28"/>
      <c r="E83" s="2"/>
      <c r="F83" s="28"/>
      <c r="G83" s="29"/>
      <c r="H83" s="30"/>
    </row>
    <row r="84" spans="1:8" x14ac:dyDescent="0.3">
      <c r="A84" s="91" t="s">
        <v>228</v>
      </c>
      <c r="B84" s="91"/>
      <c r="C84" s="91"/>
      <c r="D84" s="91"/>
      <c r="E84" s="91"/>
      <c r="F84" s="91"/>
      <c r="G84" s="91"/>
      <c r="H84" s="91"/>
    </row>
    <row r="85" spans="1:8" x14ac:dyDescent="0.3">
      <c r="A85">
        <v>3200</v>
      </c>
      <c r="B85" t="s">
        <v>294</v>
      </c>
      <c r="C85" s="4">
        <f>C87</f>
        <v>155523915</v>
      </c>
      <c r="D85" s="28">
        <f t="shared" si="9"/>
        <v>489.99511371982976</v>
      </c>
      <c r="E85" s="4">
        <v>153565930</v>
      </c>
      <c r="F85" s="28">
        <f t="shared" si="4"/>
        <v>484.4915070555532</v>
      </c>
      <c r="G85" s="29">
        <f t="shared" si="8"/>
        <v>-1957985</v>
      </c>
      <c r="H85" s="30">
        <f t="shared" si="5"/>
        <v>-1.2589607199638718E-2</v>
      </c>
    </row>
    <row r="86" spans="1:8" x14ac:dyDescent="0.3">
      <c r="A86" s="1">
        <v>3000</v>
      </c>
      <c r="B86" s="1" t="s">
        <v>626</v>
      </c>
      <c r="C86" s="5">
        <f>C85</f>
        <v>155523915</v>
      </c>
      <c r="D86" s="5">
        <f t="shared" si="9"/>
        <v>489.99511371982976</v>
      </c>
      <c r="E86" s="5">
        <f>E85</f>
        <v>153565930</v>
      </c>
      <c r="F86" s="5">
        <f t="shared" si="4"/>
        <v>484.4915070555532</v>
      </c>
      <c r="G86" s="15">
        <f t="shared" si="8"/>
        <v>-1957985</v>
      </c>
      <c r="H86" s="14">
        <f t="shared" si="5"/>
        <v>-1.2589607199638718E-2</v>
      </c>
    </row>
    <row r="87" spans="1:8" x14ac:dyDescent="0.3">
      <c r="B87" s="1" t="s">
        <v>245</v>
      </c>
      <c r="C87" s="5">
        <v>155523915</v>
      </c>
      <c r="D87" s="5">
        <f t="shared" si="9"/>
        <v>489.99511371982976</v>
      </c>
      <c r="E87" s="5">
        <v>153565930</v>
      </c>
      <c r="F87" s="5">
        <f t="shared" si="4"/>
        <v>484.4915070555532</v>
      </c>
      <c r="G87" s="15">
        <f t="shared" si="8"/>
        <v>-1957985</v>
      </c>
      <c r="H87" s="14">
        <f t="shared" si="5"/>
        <v>-1.2589607199638718E-2</v>
      </c>
    </row>
    <row r="88" spans="1:8" x14ac:dyDescent="0.3">
      <c r="B88" s="1"/>
      <c r="D88" s="28"/>
      <c r="E88" s="2"/>
      <c r="F88" s="28"/>
      <c r="G88" s="29"/>
      <c r="H88" s="30"/>
    </row>
    <row r="89" spans="1:8" x14ac:dyDescent="0.3">
      <c r="A89" s="91" t="s">
        <v>297</v>
      </c>
      <c r="B89" s="91"/>
      <c r="C89" s="91"/>
      <c r="D89" s="91"/>
      <c r="E89" s="91"/>
      <c r="F89" s="91"/>
      <c r="G89" s="91"/>
      <c r="H89" s="91"/>
    </row>
    <row r="90" spans="1:8" x14ac:dyDescent="0.3">
      <c r="A90">
        <v>4300</v>
      </c>
      <c r="B90" t="s">
        <v>298</v>
      </c>
      <c r="C90" s="4">
        <v>4264174</v>
      </c>
      <c r="D90" s="28">
        <f t="shared" si="9"/>
        <v>13.434746830100961</v>
      </c>
      <c r="E90" s="4">
        <v>208086000</v>
      </c>
      <c r="F90" s="28">
        <f t="shared" si="4"/>
        <v>656.49913191787948</v>
      </c>
      <c r="G90" s="29">
        <f t="shared" si="8"/>
        <v>203821826</v>
      </c>
      <c r="H90" s="30">
        <f t="shared" si="5"/>
        <v>47.798665345269683</v>
      </c>
    </row>
    <row r="91" spans="1:8" x14ac:dyDescent="0.3">
      <c r="A91">
        <v>4500</v>
      </c>
      <c r="B91" t="s">
        <v>299</v>
      </c>
      <c r="C91" s="4">
        <v>222619366</v>
      </c>
      <c r="D91" s="28">
        <f t="shared" si="9"/>
        <v>701.38667457931729</v>
      </c>
      <c r="E91" s="4">
        <v>4026800</v>
      </c>
      <c r="F91" s="28">
        <f t="shared" si="4"/>
        <v>12.704317947420378</v>
      </c>
      <c r="G91" s="29">
        <f t="shared" si="8"/>
        <v>-218592566</v>
      </c>
      <c r="H91" s="30">
        <f t="shared" si="5"/>
        <v>-0.98191172640389246</v>
      </c>
    </row>
    <row r="92" spans="1:8" x14ac:dyDescent="0.3">
      <c r="A92">
        <v>4900</v>
      </c>
      <c r="B92" t="s">
        <v>300</v>
      </c>
      <c r="C92" s="4">
        <v>8500000</v>
      </c>
      <c r="D92" s="28">
        <f t="shared" si="9"/>
        <v>26.780180183983621</v>
      </c>
      <c r="E92" s="4">
        <v>6300000</v>
      </c>
      <c r="F92" s="28">
        <f t="shared" si="4"/>
        <v>19.876130691553687</v>
      </c>
      <c r="G92" s="29">
        <f t="shared" si="8"/>
        <v>-2200000</v>
      </c>
      <c r="H92" s="30">
        <f t="shared" si="5"/>
        <v>-0.25882352941176473</v>
      </c>
    </row>
    <row r="93" spans="1:8" x14ac:dyDescent="0.3">
      <c r="B93" s="1" t="s">
        <v>49</v>
      </c>
      <c r="C93" s="15">
        <f>SUM(C90:C92)</f>
        <v>235383540</v>
      </c>
      <c r="D93" s="5">
        <f t="shared" si="9"/>
        <v>741.60160159340182</v>
      </c>
      <c r="E93" s="15">
        <f>SUM(E90:E92)</f>
        <v>218412800</v>
      </c>
      <c r="F93" s="5">
        <f t="shared" si="4"/>
        <v>689.07958055685356</v>
      </c>
      <c r="G93" s="15">
        <f t="shared" si="8"/>
        <v>-16970740</v>
      </c>
      <c r="H93" s="14">
        <f t="shared" si="5"/>
        <v>-7.2098244422698382E-2</v>
      </c>
    </row>
    <row r="94" spans="1:8" x14ac:dyDescent="0.3">
      <c r="B94" s="1" t="s">
        <v>245</v>
      </c>
      <c r="C94" s="5">
        <v>246358353</v>
      </c>
      <c r="D94" s="5">
        <f t="shared" si="9"/>
        <v>776.17895096111079</v>
      </c>
      <c r="E94" s="5">
        <v>224865978</v>
      </c>
      <c r="F94" s="5">
        <f>E94/316963.1</f>
        <v>709.43897885905335</v>
      </c>
      <c r="G94" s="15">
        <f>E94-C94</f>
        <v>-21492375</v>
      </c>
      <c r="H94" s="14">
        <f>G94/C94</f>
        <v>-8.7240293411118885E-2</v>
      </c>
    </row>
    <row r="95" spans="1:8" x14ac:dyDescent="0.3">
      <c r="A95" s="47"/>
      <c r="D95" s="28"/>
      <c r="E95" s="2"/>
      <c r="F95" s="28"/>
      <c r="G95" s="29"/>
      <c r="H95" s="30"/>
    </row>
    <row r="96" spans="1:8" x14ac:dyDescent="0.3">
      <c r="B96" s="1" t="s">
        <v>283</v>
      </c>
      <c r="C96" s="15">
        <f>C75+C66+C43+C17+C56</f>
        <v>1827722114</v>
      </c>
      <c r="D96" s="5">
        <f>C96/J1</f>
        <v>5758.4385340201707</v>
      </c>
      <c r="E96" s="15">
        <f>E75+E66+E56+E43+E17</f>
        <v>1991791030</v>
      </c>
      <c r="F96" s="5">
        <f>E96/J2</f>
        <v>6283.9839400864021</v>
      </c>
      <c r="G96" s="15">
        <f>F96-D96</f>
        <v>525.54540606623141</v>
      </c>
      <c r="H96" s="14">
        <f>G96/D96</f>
        <v>9.1265262789794771E-2</v>
      </c>
    </row>
    <row r="97" spans="2:8" x14ac:dyDescent="0.3">
      <c r="B97" s="5" t="s">
        <v>233</v>
      </c>
      <c r="C97" s="15">
        <f>C86+C45+C21</f>
        <v>846732277</v>
      </c>
      <c r="D97" s="5">
        <f>C97/J1</f>
        <v>2667.7226994887919</v>
      </c>
      <c r="E97" s="15">
        <f>E86+E81+E45+E21</f>
        <v>977285330</v>
      </c>
      <c r="F97" s="5">
        <f>E97/J2</f>
        <v>3083.2779273044721</v>
      </c>
      <c r="G97" s="15">
        <f>F97-D97</f>
        <v>415.55522781568015</v>
      </c>
      <c r="H97" s="14">
        <f>G97/D97</f>
        <v>0.15577152299049365</v>
      </c>
    </row>
    <row r="98" spans="2:8" x14ac:dyDescent="0.3">
      <c r="B98" s="1" t="s">
        <v>625</v>
      </c>
      <c r="C98" s="15">
        <f>C93+C59</f>
        <v>241033540</v>
      </c>
      <c r="D98" s="5">
        <f>C98/J1</f>
        <v>759.4025448921675</v>
      </c>
      <c r="E98" s="15">
        <f>E93+E59</f>
        <v>224062800</v>
      </c>
      <c r="F98" s="5">
        <f>E98/J2</f>
        <v>706.90499935165963</v>
      </c>
      <c r="G98" s="15">
        <f>F98-D98</f>
        <v>-52.497545540507872</v>
      </c>
      <c r="H98" s="14">
        <f>G98/D98</f>
        <v>-6.913006269680376E-2</v>
      </c>
    </row>
    <row r="99" spans="2:8" x14ac:dyDescent="0.3">
      <c r="B99" s="1" t="s">
        <v>629</v>
      </c>
      <c r="C99" s="15">
        <f>C94+C87+C82+C67+C61+C47+C39</f>
        <v>3613298649</v>
      </c>
      <c r="D99" s="5">
        <f>C99/J1</f>
        <v>11384.092809266422</v>
      </c>
      <c r="E99" s="15">
        <f>E94+E87+E82+E67+E61+E47+E39</f>
        <v>3747758891</v>
      </c>
      <c r="F99" s="5">
        <f>E99/J2</f>
        <v>11823.959606023542</v>
      </c>
      <c r="G99" s="15">
        <f>F99-D99</f>
        <v>439.86679675712003</v>
      </c>
      <c r="H99" s="14">
        <f>G99/D99</f>
        <v>3.8638721954118063E-2</v>
      </c>
    </row>
    <row r="100" spans="2:8" x14ac:dyDescent="0.3">
      <c r="D100" s="28">
        <f>SUM(D96:D98)</f>
        <v>9185.5637784011305</v>
      </c>
      <c r="E100" s="2"/>
      <c r="F100" s="28"/>
      <c r="G100" s="29">
        <f>SUM(G96:G98)</f>
        <v>888.60308834140369</v>
      </c>
      <c r="H100" s="30">
        <f>G100/D100</f>
        <v>9.6739090792756638E-2</v>
      </c>
    </row>
    <row r="101" spans="2:8" x14ac:dyDescent="0.3">
      <c r="D101" s="28"/>
      <c r="E101" s="2"/>
      <c r="F101" s="28"/>
      <c r="G101" s="29"/>
      <c r="H101" s="30"/>
    </row>
    <row r="102" spans="2:8" x14ac:dyDescent="0.3">
      <c r="D102" s="28"/>
      <c r="E102" s="2"/>
      <c r="F102" s="28"/>
      <c r="G102" s="29"/>
      <c r="H102" s="30"/>
    </row>
    <row r="103" spans="2:8" x14ac:dyDescent="0.3">
      <c r="D103" s="28"/>
      <c r="E103" s="2"/>
      <c r="F103" s="28"/>
      <c r="G103" s="29"/>
      <c r="H103" s="30"/>
    </row>
    <row r="104" spans="2:8" x14ac:dyDescent="0.3">
      <c r="D104" s="28"/>
      <c r="E104" s="2"/>
      <c r="F104" s="28"/>
      <c r="G104" s="29"/>
      <c r="H104" s="30"/>
    </row>
    <row r="105" spans="2:8" x14ac:dyDescent="0.3">
      <c r="D105" s="28"/>
      <c r="E105" s="2"/>
      <c r="F105" s="28"/>
      <c r="G105" s="29"/>
      <c r="H105" s="30"/>
    </row>
    <row r="106" spans="2:8" x14ac:dyDescent="0.3">
      <c r="D106" s="28"/>
      <c r="E106" s="2"/>
      <c r="F106" s="28"/>
      <c r="G106" s="29"/>
      <c r="H106" s="30"/>
    </row>
    <row r="107" spans="2:8" x14ac:dyDescent="0.3">
      <c r="D107" s="28"/>
      <c r="E107" s="2"/>
      <c r="F107" s="28"/>
      <c r="G107" s="29"/>
      <c r="H107" s="30"/>
    </row>
  </sheetData>
  <mergeCells count="6">
    <mergeCell ref="A89:H89"/>
    <mergeCell ref="A41:H41"/>
    <mergeCell ref="A49:H49"/>
    <mergeCell ref="A63:H63"/>
    <mergeCell ref="A69:H69"/>
    <mergeCell ref="A84:H84"/>
  </mergeCells>
  <pageMargins left="0.7" right="0.7" top="0.75" bottom="0.75" header="0.3" footer="0.3"/>
  <pageSetup orientation="portrait" horizont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61FD-377F-40FF-9B46-EF515573FC19}">
  <sheetPr>
    <tabColor theme="9" tint="0.39997558519241921"/>
  </sheetPr>
  <dimension ref="A1:L373"/>
  <sheetViews>
    <sheetView topLeftCell="D297" workbookViewId="0">
      <selection activeCell="G318" sqref="G318:I324"/>
    </sheetView>
  </sheetViews>
  <sheetFormatPr defaultRowHeight="14.4" x14ac:dyDescent="0.3"/>
  <cols>
    <col min="2" max="2" width="31" bestFit="1" customWidth="1"/>
    <col min="3" max="3" width="31" customWidth="1"/>
    <col min="4" max="4" width="21.88671875" customWidth="1"/>
    <col min="5" max="5" width="17.77734375" bestFit="1" customWidth="1"/>
    <col min="6" max="6" width="17.77734375" customWidth="1"/>
    <col min="7" max="7" width="17.77734375" bestFit="1" customWidth="1"/>
    <col min="8" max="8" width="17.77734375" customWidth="1"/>
    <col min="9" max="9" width="16.77734375" bestFit="1" customWidth="1"/>
    <col min="10" max="10" width="11.5546875" bestFit="1" customWidth="1"/>
    <col min="12" max="12" width="11" bestFit="1" customWidth="1"/>
  </cols>
  <sheetData>
    <row r="1" spans="1:12" x14ac:dyDescent="0.3">
      <c r="B1" s="1" t="s">
        <v>58</v>
      </c>
      <c r="C1" s="3" t="s">
        <v>212</v>
      </c>
      <c r="D1" s="42" t="s">
        <v>268</v>
      </c>
      <c r="E1" s="12" t="s">
        <v>24</v>
      </c>
      <c r="F1" s="12" t="s">
        <v>269</v>
      </c>
      <c r="G1" s="12" t="s">
        <v>25</v>
      </c>
      <c r="H1" s="12" t="s">
        <v>270</v>
      </c>
      <c r="I1" s="3" t="s">
        <v>61</v>
      </c>
      <c r="J1" s="1" t="s">
        <v>62</v>
      </c>
      <c r="L1">
        <v>319311.25</v>
      </c>
    </row>
    <row r="2" spans="1:12" x14ac:dyDescent="0.3">
      <c r="B2" s="2" t="s">
        <v>59</v>
      </c>
      <c r="C2" s="2"/>
      <c r="D2" s="2"/>
      <c r="E2" s="12"/>
      <c r="F2" s="12"/>
      <c r="G2" s="12"/>
      <c r="H2" s="12"/>
      <c r="I2" s="3"/>
      <c r="J2" s="1"/>
      <c r="L2">
        <v>317398.90999999997</v>
      </c>
    </row>
    <row r="3" spans="1:12" x14ac:dyDescent="0.3">
      <c r="A3">
        <v>100</v>
      </c>
      <c r="B3" t="s">
        <v>60</v>
      </c>
      <c r="C3" s="4">
        <v>673350329</v>
      </c>
      <c r="D3" s="4">
        <f>C3/$L$1</f>
        <v>2108.7585514133939</v>
      </c>
      <c r="E3" s="4">
        <v>689454883</v>
      </c>
      <c r="F3" s="4">
        <f>E3/$L$2</f>
        <v>2172.2030582902757</v>
      </c>
      <c r="G3" s="4">
        <v>727098435</v>
      </c>
      <c r="H3" s="4">
        <f>G3/$L$3</f>
        <v>2293.9529396324051</v>
      </c>
      <c r="I3" s="11">
        <f>H3-F3</f>
        <v>121.74988134212936</v>
      </c>
      <c r="J3" s="8">
        <f>I3/F3</f>
        <v>5.6049033205006968E-2</v>
      </c>
      <c r="L3">
        <v>316963.09999999998</v>
      </c>
    </row>
    <row r="4" spans="1:12" x14ac:dyDescent="0.3">
      <c r="A4">
        <v>200</v>
      </c>
      <c r="B4" t="s">
        <v>63</v>
      </c>
      <c r="C4" s="4">
        <v>271915820</v>
      </c>
      <c r="D4" s="4">
        <f t="shared" ref="D4:D67" si="0">C4/$L$1</f>
        <v>851.5698084549166</v>
      </c>
      <c r="E4" s="4">
        <v>274931442</v>
      </c>
      <c r="F4" s="4">
        <f t="shared" ref="F4:F67" si="1">E4/$L$2</f>
        <v>866.20159470616966</v>
      </c>
      <c r="G4" s="4">
        <v>306707843</v>
      </c>
      <c r="H4" s="4">
        <f t="shared" ref="H4:H67" si="2">G4/$L$3</f>
        <v>967.64526533214757</v>
      </c>
      <c r="I4" s="11">
        <f t="shared" ref="I4:I18" si="3">H4-F4</f>
        <v>101.44367062597792</v>
      </c>
      <c r="J4" s="8">
        <f t="shared" ref="J4:J18" si="4">I4/F4</f>
        <v>0.11711323466264148</v>
      </c>
    </row>
    <row r="5" spans="1:12" x14ac:dyDescent="0.3">
      <c r="A5">
        <v>500</v>
      </c>
      <c r="B5" t="s">
        <v>64</v>
      </c>
      <c r="C5" s="4">
        <v>6880293</v>
      </c>
      <c r="D5" s="4">
        <f t="shared" si="0"/>
        <v>21.547292806000414</v>
      </c>
      <c r="E5" s="4">
        <v>10045827</v>
      </c>
      <c r="F5" s="4">
        <f t="shared" si="1"/>
        <v>31.65047731260325</v>
      </c>
      <c r="G5" s="4">
        <v>7046672</v>
      </c>
      <c r="H5" s="4">
        <f t="shared" si="2"/>
        <v>22.231837081351113</v>
      </c>
      <c r="I5" s="11">
        <f t="shared" si="3"/>
        <v>-9.4186402312521373</v>
      </c>
      <c r="J5" s="8">
        <f t="shared" si="4"/>
        <v>-0.29758288123830684</v>
      </c>
    </row>
    <row r="6" spans="1:12" x14ac:dyDescent="0.3">
      <c r="A6">
        <v>600</v>
      </c>
      <c r="B6" t="s">
        <v>65</v>
      </c>
      <c r="C6" s="4">
        <v>47648878</v>
      </c>
      <c r="D6" s="4">
        <f t="shared" si="0"/>
        <v>149.22392493217825</v>
      </c>
      <c r="E6" s="4">
        <v>40641370</v>
      </c>
      <c r="F6" s="4">
        <f t="shared" si="1"/>
        <v>128.04508370869956</v>
      </c>
      <c r="G6" s="4">
        <v>69705411</v>
      </c>
      <c r="H6" s="4">
        <f t="shared" si="2"/>
        <v>219.91648554674032</v>
      </c>
      <c r="I6" s="11">
        <f t="shared" si="3"/>
        <v>91.871401838040754</v>
      </c>
      <c r="J6" s="8">
        <f t="shared" si="4"/>
        <v>0.71749261414086518</v>
      </c>
    </row>
    <row r="7" spans="1:12" x14ac:dyDescent="0.3">
      <c r="A7">
        <v>700</v>
      </c>
      <c r="B7" t="s">
        <v>95</v>
      </c>
      <c r="C7" s="4">
        <v>2886054</v>
      </c>
      <c r="D7" s="4">
        <f t="shared" si="0"/>
        <v>9.0383724344193954</v>
      </c>
      <c r="E7" s="4">
        <v>2899594</v>
      </c>
      <c r="F7" s="4">
        <f t="shared" si="1"/>
        <v>9.1354882094585648</v>
      </c>
      <c r="G7" s="4">
        <v>766146</v>
      </c>
      <c r="H7" s="4">
        <f t="shared" si="2"/>
        <v>2.4171457182239826</v>
      </c>
      <c r="I7" s="11">
        <f t="shared" si="3"/>
        <v>-6.7183424912345817</v>
      </c>
      <c r="J7" s="8">
        <f t="shared" si="4"/>
        <v>-0.73541143474725801</v>
      </c>
    </row>
    <row r="8" spans="1:12" x14ac:dyDescent="0.3">
      <c r="A8">
        <v>900</v>
      </c>
      <c r="B8" t="s">
        <v>39</v>
      </c>
      <c r="C8" s="4">
        <v>2533049</v>
      </c>
      <c r="D8" s="4">
        <f t="shared" si="0"/>
        <v>7.9328523501755734</v>
      </c>
      <c r="E8" s="4">
        <v>2137533</v>
      </c>
      <c r="F8" s="4">
        <f t="shared" si="1"/>
        <v>6.7345316340248305</v>
      </c>
      <c r="G8" s="4">
        <v>519603</v>
      </c>
      <c r="H8" s="4">
        <f t="shared" si="2"/>
        <v>1.6393170056703763</v>
      </c>
      <c r="I8" s="11">
        <f t="shared" si="3"/>
        <v>-5.0952146283544542</v>
      </c>
      <c r="J8" s="8">
        <f t="shared" si="4"/>
        <v>-0.75658039864449289</v>
      </c>
    </row>
    <row r="9" spans="1:12" x14ac:dyDescent="0.3">
      <c r="B9" t="s">
        <v>136</v>
      </c>
      <c r="D9" s="4">
        <f t="shared" si="0"/>
        <v>0</v>
      </c>
      <c r="E9" s="4"/>
      <c r="F9" s="4">
        <f t="shared" si="1"/>
        <v>0</v>
      </c>
      <c r="G9" s="4"/>
      <c r="H9" s="4">
        <f t="shared" si="2"/>
        <v>0</v>
      </c>
      <c r="I9" s="11">
        <f t="shared" si="3"/>
        <v>0</v>
      </c>
      <c r="J9" s="8" t="e">
        <f t="shared" si="4"/>
        <v>#DIV/0!</v>
      </c>
    </row>
    <row r="10" spans="1:12" x14ac:dyDescent="0.3">
      <c r="A10">
        <v>500</v>
      </c>
      <c r="B10" t="s">
        <v>64</v>
      </c>
      <c r="C10" s="4">
        <v>1660939</v>
      </c>
      <c r="D10" s="4">
        <f t="shared" si="0"/>
        <v>5.2016300709730707</v>
      </c>
      <c r="E10" s="4">
        <v>1108840</v>
      </c>
      <c r="F10" s="4">
        <f t="shared" si="1"/>
        <v>3.4935217641421645</v>
      </c>
      <c r="G10" s="4">
        <v>364668</v>
      </c>
      <c r="H10" s="4">
        <f t="shared" si="2"/>
        <v>1.150506163020238</v>
      </c>
      <c r="I10" s="11">
        <f t="shared" si="3"/>
        <v>-2.3430156011219267</v>
      </c>
      <c r="J10" s="8">
        <f t="shared" si="4"/>
        <v>-0.67067439658480421</v>
      </c>
    </row>
    <row r="11" spans="1:12" x14ac:dyDescent="0.3">
      <c r="A11">
        <v>600</v>
      </c>
      <c r="B11" t="s">
        <v>65</v>
      </c>
      <c r="C11" s="4">
        <v>6662</v>
      </c>
      <c r="D11" s="4">
        <f t="shared" si="0"/>
        <v>2.0863655759075197E-2</v>
      </c>
      <c r="E11" s="4">
        <v>0</v>
      </c>
      <c r="F11" s="4">
        <f t="shared" si="1"/>
        <v>0</v>
      </c>
      <c r="G11" s="4">
        <v>0</v>
      </c>
      <c r="H11" s="4">
        <f t="shared" si="2"/>
        <v>0</v>
      </c>
      <c r="I11" s="11">
        <f t="shared" si="3"/>
        <v>0</v>
      </c>
      <c r="J11" s="8" t="e">
        <f t="shared" si="4"/>
        <v>#DIV/0!</v>
      </c>
    </row>
    <row r="12" spans="1:12" x14ac:dyDescent="0.3">
      <c r="A12">
        <v>900</v>
      </c>
      <c r="B12" t="s">
        <v>39</v>
      </c>
      <c r="C12" s="4">
        <v>3929</v>
      </c>
      <c r="D12" s="4">
        <f t="shared" si="0"/>
        <v>1.2304608747734381E-2</v>
      </c>
      <c r="E12" s="4">
        <v>0</v>
      </c>
      <c r="F12" s="4">
        <f t="shared" si="1"/>
        <v>0</v>
      </c>
      <c r="G12" s="4">
        <v>0</v>
      </c>
      <c r="H12" s="4">
        <f t="shared" si="2"/>
        <v>0</v>
      </c>
      <c r="I12" s="11">
        <f t="shared" si="3"/>
        <v>0</v>
      </c>
      <c r="J12" s="8" t="e">
        <f t="shared" si="4"/>
        <v>#DIV/0!</v>
      </c>
    </row>
    <row r="13" spans="1:12" x14ac:dyDescent="0.3">
      <c r="B13" t="s">
        <v>114</v>
      </c>
      <c r="D13" s="4">
        <f t="shared" si="0"/>
        <v>0</v>
      </c>
      <c r="E13" s="4"/>
      <c r="F13" s="4">
        <f t="shared" si="1"/>
        <v>0</v>
      </c>
      <c r="G13" s="4"/>
      <c r="H13" s="4">
        <f t="shared" si="2"/>
        <v>0</v>
      </c>
      <c r="I13" s="11">
        <f t="shared" si="3"/>
        <v>0</v>
      </c>
      <c r="J13" s="8" t="e">
        <f t="shared" si="4"/>
        <v>#DIV/0!</v>
      </c>
    </row>
    <row r="14" spans="1:12" x14ac:dyDescent="0.3">
      <c r="A14">
        <v>100</v>
      </c>
      <c r="B14" t="s">
        <v>60</v>
      </c>
      <c r="C14" s="4">
        <v>24082963</v>
      </c>
      <c r="D14" s="4">
        <f t="shared" si="0"/>
        <v>75.421592568379594</v>
      </c>
      <c r="E14" s="4">
        <v>23398774</v>
      </c>
      <c r="F14" s="4">
        <f t="shared" si="1"/>
        <v>73.720398094624841</v>
      </c>
      <c r="G14" s="4">
        <v>18739015</v>
      </c>
      <c r="H14" s="4">
        <f t="shared" si="2"/>
        <v>59.120493836664274</v>
      </c>
      <c r="I14" s="11">
        <f t="shared" si="3"/>
        <v>-14.599904257960567</v>
      </c>
      <c r="J14" s="8">
        <f t="shared" si="4"/>
        <v>-0.19804429486694655</v>
      </c>
    </row>
    <row r="15" spans="1:12" x14ac:dyDescent="0.3">
      <c r="A15">
        <v>200</v>
      </c>
      <c r="B15" t="s">
        <v>63</v>
      </c>
      <c r="C15" s="4">
        <v>10035534</v>
      </c>
      <c r="D15" s="4">
        <f t="shared" si="0"/>
        <v>31.42868909253902</v>
      </c>
      <c r="E15" s="4">
        <v>10094754</v>
      </c>
      <c r="F15" s="4">
        <f t="shared" si="1"/>
        <v>31.804627180351694</v>
      </c>
      <c r="G15" s="4">
        <v>8883107</v>
      </c>
      <c r="H15" s="4">
        <f t="shared" si="2"/>
        <v>28.025681853818316</v>
      </c>
      <c r="I15" s="11">
        <f t="shared" si="3"/>
        <v>-3.7789453265333783</v>
      </c>
      <c r="J15" s="8">
        <f t="shared" si="4"/>
        <v>-0.11881746970667025</v>
      </c>
    </row>
    <row r="16" spans="1:12" x14ac:dyDescent="0.3">
      <c r="A16">
        <v>500</v>
      </c>
      <c r="B16" t="s">
        <v>64</v>
      </c>
      <c r="C16" s="4">
        <v>877309</v>
      </c>
      <c r="D16" s="4">
        <f t="shared" si="0"/>
        <v>2.7475041984897182</v>
      </c>
      <c r="E16" s="4">
        <v>662090</v>
      </c>
      <c r="F16" s="4">
        <f t="shared" si="1"/>
        <v>2.0859869997663196</v>
      </c>
      <c r="G16" s="4">
        <v>402831</v>
      </c>
      <c r="H16" s="4">
        <f t="shared" si="2"/>
        <v>1.2709081908903592</v>
      </c>
      <c r="I16" s="11">
        <f t="shared" si="3"/>
        <v>-0.8150788088759604</v>
      </c>
      <c r="J16" s="8">
        <f t="shared" si="4"/>
        <v>-0.39074011917009488</v>
      </c>
    </row>
    <row r="17" spans="1:10" x14ac:dyDescent="0.3">
      <c r="A17">
        <v>600</v>
      </c>
      <c r="B17" t="s">
        <v>65</v>
      </c>
      <c r="C17" s="4">
        <v>1819983</v>
      </c>
      <c r="D17" s="4">
        <f t="shared" si="0"/>
        <v>5.6997146201394404</v>
      </c>
      <c r="E17" s="4">
        <v>1319471</v>
      </c>
      <c r="F17" s="4">
        <f t="shared" si="1"/>
        <v>4.1571377797107116</v>
      </c>
      <c r="G17" s="4">
        <v>2888869</v>
      </c>
      <c r="H17" s="4">
        <f t="shared" si="2"/>
        <v>9.1142123483774622</v>
      </c>
      <c r="I17" s="11">
        <f t="shared" si="3"/>
        <v>4.9570745686667506</v>
      </c>
      <c r="J17" s="8">
        <f t="shared" si="4"/>
        <v>1.192424892160227</v>
      </c>
    </row>
    <row r="18" spans="1:10" x14ac:dyDescent="0.3">
      <c r="A18">
        <v>900</v>
      </c>
      <c r="B18" t="s">
        <v>39</v>
      </c>
      <c r="C18" s="4">
        <v>142200</v>
      </c>
      <c r="D18" s="4">
        <f t="shared" si="0"/>
        <v>0.44533351079863298</v>
      </c>
      <c r="E18" s="4">
        <v>123796</v>
      </c>
      <c r="F18" s="4">
        <f t="shared" si="1"/>
        <v>0.39003284541840427</v>
      </c>
      <c r="G18" s="4">
        <v>46500</v>
      </c>
      <c r="H18" s="4">
        <f t="shared" si="2"/>
        <v>0.14670477415194388</v>
      </c>
      <c r="I18" s="11">
        <f t="shared" si="3"/>
        <v>-0.24332807126646039</v>
      </c>
      <c r="J18" s="8">
        <f t="shared" si="4"/>
        <v>-0.62386559010288567</v>
      </c>
    </row>
    <row r="19" spans="1:10" x14ac:dyDescent="0.3">
      <c r="A19" s="20"/>
      <c r="B19" s="21" t="s">
        <v>66</v>
      </c>
      <c r="C19" s="23">
        <f>SUM(C3:C18)</f>
        <v>1043843942</v>
      </c>
      <c r="D19" s="5">
        <f t="shared" si="0"/>
        <v>3269.0484347169104</v>
      </c>
      <c r="E19" s="22">
        <f>SUM(E3:E18)</f>
        <v>1056818374</v>
      </c>
      <c r="F19" s="5">
        <f t="shared" si="1"/>
        <v>3329.6219385252462</v>
      </c>
      <c r="G19" s="22">
        <f>SUM(G3:G18)</f>
        <v>1143169100</v>
      </c>
      <c r="H19" s="5">
        <f t="shared" si="2"/>
        <v>3606.6314974834613</v>
      </c>
      <c r="I19" s="15">
        <f t="shared" ref="I19:I82" si="5">H19-F19</f>
        <v>277.00955895821517</v>
      </c>
      <c r="J19" s="14">
        <f t="shared" ref="J19:J82" si="6">I19/F19</f>
        <v>8.3195499090478742E-2</v>
      </c>
    </row>
    <row r="20" spans="1:10" x14ac:dyDescent="0.3">
      <c r="A20" s="20"/>
      <c r="B20" s="21"/>
      <c r="C20" s="21"/>
      <c r="D20" s="4"/>
      <c r="E20" s="22"/>
      <c r="F20" s="4"/>
      <c r="G20" s="22"/>
      <c r="H20" s="4"/>
      <c r="I20" s="11"/>
      <c r="J20" s="8"/>
    </row>
    <row r="21" spans="1:10" x14ac:dyDescent="0.3">
      <c r="A21" s="20"/>
      <c r="B21" s="21" t="s">
        <v>115</v>
      </c>
      <c r="C21" s="21"/>
      <c r="D21" s="4"/>
      <c r="E21" s="22"/>
      <c r="F21" s="4"/>
      <c r="G21" s="22"/>
      <c r="H21" s="4"/>
      <c r="I21" s="11"/>
      <c r="J21" s="8"/>
    </row>
    <row r="22" spans="1:10" x14ac:dyDescent="0.3">
      <c r="B22" s="2" t="s">
        <v>59</v>
      </c>
      <c r="C22" s="2"/>
      <c r="D22" s="4"/>
      <c r="E22" s="22"/>
      <c r="F22" s="4"/>
      <c r="G22" s="22"/>
      <c r="H22" s="4"/>
      <c r="I22" s="11"/>
      <c r="J22" s="8"/>
    </row>
    <row r="23" spans="1:10" x14ac:dyDescent="0.3">
      <c r="A23">
        <v>100</v>
      </c>
      <c r="B23" t="s">
        <v>60</v>
      </c>
      <c r="C23" s="4">
        <v>1550325</v>
      </c>
      <c r="D23" s="4">
        <f t="shared" si="0"/>
        <v>4.8552157182059821</v>
      </c>
      <c r="E23" s="25">
        <v>1705943</v>
      </c>
      <c r="F23" s="4">
        <f t="shared" si="1"/>
        <v>5.374760108659479</v>
      </c>
      <c r="G23" s="25">
        <v>2007673</v>
      </c>
      <c r="H23" s="4">
        <f t="shared" si="2"/>
        <v>6.3340906244291535</v>
      </c>
      <c r="I23" s="11">
        <f t="shared" si="5"/>
        <v>0.95933051576967454</v>
      </c>
      <c r="J23" s="8">
        <f t="shared" si="6"/>
        <v>0.17848806204839932</v>
      </c>
    </row>
    <row r="24" spans="1:10" x14ac:dyDescent="0.3">
      <c r="A24">
        <v>200</v>
      </c>
      <c r="B24" t="s">
        <v>63</v>
      </c>
      <c r="C24" s="4">
        <v>614941</v>
      </c>
      <c r="D24" s="4">
        <f t="shared" si="0"/>
        <v>1.9258356854009997</v>
      </c>
      <c r="E24" s="25">
        <v>692621</v>
      </c>
      <c r="F24" s="4">
        <f t="shared" si="1"/>
        <v>2.1821782563777554</v>
      </c>
      <c r="G24" s="25">
        <v>867472</v>
      </c>
      <c r="H24" s="4">
        <f t="shared" si="2"/>
        <v>2.7368233084545173</v>
      </c>
      <c r="I24" s="11">
        <f t="shared" si="5"/>
        <v>0.55464505207676185</v>
      </c>
      <c r="J24" s="8">
        <f t="shared" si="6"/>
        <v>0.2541703687385416</v>
      </c>
    </row>
    <row r="25" spans="1:10" x14ac:dyDescent="0.3">
      <c r="A25">
        <v>500</v>
      </c>
      <c r="B25" t="s">
        <v>64</v>
      </c>
      <c r="C25" s="4">
        <v>1226</v>
      </c>
      <c r="D25" s="4">
        <f t="shared" si="0"/>
        <v>3.8395139538616317E-3</v>
      </c>
      <c r="E25" s="25">
        <v>0</v>
      </c>
      <c r="F25" s="4">
        <f t="shared" si="1"/>
        <v>0</v>
      </c>
      <c r="G25" s="25">
        <v>26500</v>
      </c>
      <c r="H25" s="4">
        <f t="shared" si="2"/>
        <v>8.3605946559709959E-2</v>
      </c>
      <c r="I25" s="11">
        <f t="shared" si="5"/>
        <v>8.3605946559709959E-2</v>
      </c>
      <c r="J25" s="8" t="e">
        <f t="shared" si="6"/>
        <v>#DIV/0!</v>
      </c>
    </row>
    <row r="26" spans="1:10" x14ac:dyDescent="0.3">
      <c r="A26">
        <v>600</v>
      </c>
      <c r="B26" t="s">
        <v>65</v>
      </c>
      <c r="C26" s="4">
        <v>41678</v>
      </c>
      <c r="D26" s="4">
        <f t="shared" si="0"/>
        <v>0.13052468398780187</v>
      </c>
      <c r="E26" s="25">
        <v>31319</v>
      </c>
      <c r="F26" s="4">
        <f t="shared" si="1"/>
        <v>9.8673936844962715E-2</v>
      </c>
      <c r="G26" s="25">
        <v>50000</v>
      </c>
      <c r="H26" s="4">
        <f t="shared" si="2"/>
        <v>0.15774706898058483</v>
      </c>
      <c r="I26" s="11">
        <f t="shared" si="5"/>
        <v>5.9073132135622111E-2</v>
      </c>
      <c r="J26" s="8">
        <f t="shared" si="6"/>
        <v>0.5986700645018177</v>
      </c>
    </row>
    <row r="27" spans="1:10" x14ac:dyDescent="0.3">
      <c r="B27" t="s">
        <v>114</v>
      </c>
      <c r="D27" s="4">
        <f t="shared" si="0"/>
        <v>0</v>
      </c>
      <c r="E27" s="22"/>
      <c r="F27" s="4">
        <f t="shared" si="1"/>
        <v>0</v>
      </c>
      <c r="G27" s="22"/>
      <c r="H27" s="4">
        <f t="shared" si="2"/>
        <v>0</v>
      </c>
      <c r="I27" s="11">
        <f t="shared" si="5"/>
        <v>0</v>
      </c>
      <c r="J27" s="8" t="e">
        <f t="shared" si="6"/>
        <v>#DIV/0!</v>
      </c>
    </row>
    <row r="28" spans="1:10" x14ac:dyDescent="0.3">
      <c r="A28">
        <v>100</v>
      </c>
      <c r="B28" t="s">
        <v>60</v>
      </c>
      <c r="C28" s="4">
        <v>530261</v>
      </c>
      <c r="D28" s="4">
        <f t="shared" si="0"/>
        <v>1.6606398928944721</v>
      </c>
      <c r="E28" s="25">
        <v>648656</v>
      </c>
      <c r="F28" s="4">
        <f t="shared" si="1"/>
        <v>2.0436617126378915</v>
      </c>
      <c r="G28" s="25">
        <v>598166</v>
      </c>
      <c r="H28" s="4">
        <f t="shared" si="2"/>
        <v>1.8871786652768099</v>
      </c>
      <c r="I28" s="11">
        <f t="shared" si="5"/>
        <v>-0.15648304736108165</v>
      </c>
      <c r="J28" s="8">
        <f t="shared" si="6"/>
        <v>-7.6569936400627897E-2</v>
      </c>
    </row>
    <row r="29" spans="1:10" x14ac:dyDescent="0.3">
      <c r="A29">
        <v>200</v>
      </c>
      <c r="B29" t="s">
        <v>63</v>
      </c>
      <c r="C29" s="4">
        <v>192060</v>
      </c>
      <c r="D29" s="4">
        <f t="shared" si="0"/>
        <v>0.6014820962305587</v>
      </c>
      <c r="E29" s="25">
        <v>233178</v>
      </c>
      <c r="F29" s="4">
        <f t="shared" si="1"/>
        <v>0.73465280646363917</v>
      </c>
      <c r="G29" s="25">
        <v>245421</v>
      </c>
      <c r="H29" s="4">
        <f t="shared" si="2"/>
        <v>0.77428886832568211</v>
      </c>
      <c r="I29" s="11">
        <f t="shared" si="5"/>
        <v>3.9636061862042937E-2</v>
      </c>
      <c r="J29" s="8">
        <f t="shared" si="6"/>
        <v>5.3952100248329589E-2</v>
      </c>
    </row>
    <row r="30" spans="1:10" x14ac:dyDescent="0.3">
      <c r="A30">
        <v>500</v>
      </c>
      <c r="B30" t="s">
        <v>64</v>
      </c>
      <c r="C30" s="4">
        <v>58470</v>
      </c>
      <c r="D30" s="4">
        <f t="shared" si="0"/>
        <v>0.18311287184526071</v>
      </c>
      <c r="E30" s="25">
        <v>70776</v>
      </c>
      <c r="F30" s="4">
        <f t="shared" si="1"/>
        <v>0.22298753325901469</v>
      </c>
      <c r="G30" s="25">
        <v>131450</v>
      </c>
      <c r="H30" s="4">
        <f t="shared" si="2"/>
        <v>0.41471704434995749</v>
      </c>
      <c r="I30" s="11">
        <f t="shared" si="5"/>
        <v>0.1917295110909428</v>
      </c>
      <c r="J30" s="8">
        <f t="shared" si="6"/>
        <v>0.85982166038061136</v>
      </c>
    </row>
    <row r="31" spans="1:10" x14ac:dyDescent="0.3">
      <c r="A31">
        <v>600</v>
      </c>
      <c r="B31" t="s">
        <v>65</v>
      </c>
      <c r="C31" s="4">
        <v>4303</v>
      </c>
      <c r="D31" s="4">
        <f t="shared" si="0"/>
        <v>1.3475879725502939E-2</v>
      </c>
      <c r="E31" s="25">
        <v>155692</v>
      </c>
      <c r="F31" s="4">
        <f t="shared" si="1"/>
        <v>0.49052468390644444</v>
      </c>
      <c r="G31" s="25">
        <v>55555</v>
      </c>
      <c r="H31" s="4">
        <f t="shared" si="2"/>
        <v>0.17527276834432778</v>
      </c>
      <c r="I31" s="11">
        <f t="shared" si="5"/>
        <v>-0.31525191556211662</v>
      </c>
      <c r="J31" s="8">
        <f t="shared" si="6"/>
        <v>-0.64268308182069633</v>
      </c>
    </row>
    <row r="32" spans="1:10" x14ac:dyDescent="0.3">
      <c r="B32" s="1" t="s">
        <v>116</v>
      </c>
      <c r="C32" s="15">
        <f>SUM('Clark Expenditures'!C23:C31)</f>
        <v>2993264</v>
      </c>
      <c r="D32" s="5">
        <f t="shared" si="0"/>
        <v>9.3741263422444394</v>
      </c>
      <c r="E32" s="15">
        <f>SUM('Clark Expenditures'!E23:E31)</f>
        <v>3538185</v>
      </c>
      <c r="F32" s="5">
        <f t="shared" si="1"/>
        <v>11.147439038149187</v>
      </c>
      <c r="G32" s="15">
        <f>SUM('Clark Expenditures'!G23:G31)</f>
        <v>3982237</v>
      </c>
      <c r="H32" s="5">
        <f t="shared" si="2"/>
        <v>12.563724294720743</v>
      </c>
      <c r="I32" s="15">
        <f t="shared" si="5"/>
        <v>1.4162852565715554</v>
      </c>
      <c r="J32" s="14">
        <f t="shared" si="6"/>
        <v>0.1270502804926486</v>
      </c>
    </row>
    <row r="33" spans="1:10" x14ac:dyDescent="0.3">
      <c r="B33" s="1"/>
      <c r="C33" s="1"/>
      <c r="D33" s="4"/>
      <c r="E33" s="22"/>
      <c r="F33" s="4"/>
      <c r="G33" s="22"/>
      <c r="H33" s="4"/>
      <c r="I33" s="11"/>
      <c r="J33" s="8"/>
    </row>
    <row r="34" spans="1:10" x14ac:dyDescent="0.3">
      <c r="A34" s="20"/>
      <c r="B34" s="21" t="s">
        <v>137</v>
      </c>
      <c r="C34" s="21"/>
      <c r="D34" s="4"/>
      <c r="E34" s="24"/>
      <c r="F34" s="4"/>
      <c r="G34" s="24"/>
      <c r="H34" s="4"/>
      <c r="I34" s="11"/>
      <c r="J34" s="8"/>
    </row>
    <row r="35" spans="1:10" x14ac:dyDescent="0.3">
      <c r="B35" s="2" t="s">
        <v>59</v>
      </c>
      <c r="C35" s="2"/>
      <c r="D35" s="4"/>
      <c r="E35" s="24"/>
      <c r="F35" s="4"/>
      <c r="G35" s="24"/>
      <c r="H35" s="4"/>
      <c r="I35" s="11"/>
      <c r="J35" s="8"/>
    </row>
    <row r="36" spans="1:10" x14ac:dyDescent="0.3">
      <c r="A36">
        <v>100</v>
      </c>
      <c r="B36" t="s">
        <v>60</v>
      </c>
      <c r="C36" s="4">
        <v>6476141</v>
      </c>
      <c r="D36" s="4">
        <f t="shared" si="0"/>
        <v>20.281593586195289</v>
      </c>
      <c r="E36" s="4">
        <v>6083331</v>
      </c>
      <c r="F36" s="4">
        <f t="shared" si="1"/>
        <v>19.166200035154503</v>
      </c>
      <c r="G36" s="4">
        <v>6339796</v>
      </c>
      <c r="H36" s="4">
        <f t="shared" si="2"/>
        <v>20.001684738696714</v>
      </c>
      <c r="I36" s="11">
        <f t="shared" si="5"/>
        <v>0.83548470354221038</v>
      </c>
      <c r="J36" s="8">
        <f t="shared" si="6"/>
        <v>4.3591567551719716E-2</v>
      </c>
    </row>
    <row r="37" spans="1:10" x14ac:dyDescent="0.3">
      <c r="A37">
        <v>200</v>
      </c>
      <c r="B37" t="s">
        <v>63</v>
      </c>
      <c r="C37" s="4">
        <v>2542649</v>
      </c>
      <c r="D37" s="4">
        <f t="shared" si="0"/>
        <v>7.9629170597653545</v>
      </c>
      <c r="E37" s="4">
        <v>2451554</v>
      </c>
      <c r="F37" s="4">
        <f t="shared" si="1"/>
        <v>7.7238891589136216</v>
      </c>
      <c r="G37" s="4">
        <v>2638955</v>
      </c>
      <c r="H37" s="4">
        <f t="shared" si="2"/>
        <v>8.3257483284331837</v>
      </c>
      <c r="I37" s="11">
        <f t="shared" si="5"/>
        <v>0.60185916951956209</v>
      </c>
      <c r="J37" s="8">
        <f t="shared" si="6"/>
        <v>7.7921777117295477E-2</v>
      </c>
    </row>
    <row r="38" spans="1:10" x14ac:dyDescent="0.3">
      <c r="A38">
        <v>500</v>
      </c>
      <c r="B38" t="s">
        <v>64</v>
      </c>
      <c r="C38" s="4">
        <v>344</v>
      </c>
      <c r="D38" s="4">
        <f t="shared" si="0"/>
        <v>1.0773187603004906E-3</v>
      </c>
      <c r="E38" s="4">
        <v>2012</v>
      </c>
      <c r="F38" s="4">
        <f t="shared" si="1"/>
        <v>6.3390261800205933E-3</v>
      </c>
      <c r="G38" s="4">
        <v>0</v>
      </c>
      <c r="H38" s="4">
        <f t="shared" si="2"/>
        <v>0</v>
      </c>
      <c r="I38" s="11">
        <f t="shared" si="5"/>
        <v>-6.3390261800205933E-3</v>
      </c>
      <c r="J38" s="8">
        <f t="shared" si="6"/>
        <v>-1</v>
      </c>
    </row>
    <row r="39" spans="1:10" x14ac:dyDescent="0.3">
      <c r="A39">
        <v>600</v>
      </c>
      <c r="B39" t="s">
        <v>65</v>
      </c>
      <c r="C39" s="4">
        <v>33157</v>
      </c>
      <c r="D39" s="4">
        <f t="shared" si="0"/>
        <v>0.10383912248628885</v>
      </c>
      <c r="E39" s="4">
        <v>27881</v>
      </c>
      <c r="F39" s="4">
        <f t="shared" si="1"/>
        <v>8.7842141612899688E-2</v>
      </c>
      <c r="G39" s="4">
        <v>0</v>
      </c>
      <c r="H39" s="4">
        <f t="shared" si="2"/>
        <v>0</v>
      </c>
      <c r="I39" s="11">
        <f t="shared" si="5"/>
        <v>-8.7842141612899688E-2</v>
      </c>
      <c r="J39" s="8">
        <f t="shared" si="6"/>
        <v>-1</v>
      </c>
    </row>
    <row r="40" spans="1:10" x14ac:dyDescent="0.3">
      <c r="A40">
        <v>900</v>
      </c>
      <c r="B40" t="s">
        <v>39</v>
      </c>
      <c r="C40" s="4">
        <v>3192</v>
      </c>
      <c r="D40" s="4">
        <f t="shared" si="0"/>
        <v>9.9965159386022264E-3</v>
      </c>
      <c r="E40" s="4">
        <v>4348</v>
      </c>
      <c r="F40" s="4">
        <f t="shared" si="1"/>
        <v>1.3698849816465974E-2</v>
      </c>
      <c r="G40" s="4">
        <v>0</v>
      </c>
      <c r="H40" s="4">
        <f t="shared" si="2"/>
        <v>0</v>
      </c>
      <c r="I40" s="11">
        <f t="shared" si="5"/>
        <v>-1.3698849816465974E-2</v>
      </c>
      <c r="J40" s="8">
        <f t="shared" si="6"/>
        <v>-1</v>
      </c>
    </row>
    <row r="41" spans="1:10" x14ac:dyDescent="0.3">
      <c r="B41" t="s">
        <v>93</v>
      </c>
      <c r="C41" s="4"/>
      <c r="D41" s="4">
        <f t="shared" si="0"/>
        <v>0</v>
      </c>
      <c r="E41" s="4"/>
      <c r="F41" s="4">
        <f t="shared" si="1"/>
        <v>0</v>
      </c>
      <c r="G41" s="4"/>
      <c r="H41" s="4">
        <f t="shared" si="2"/>
        <v>0</v>
      </c>
      <c r="I41" s="11">
        <f t="shared" si="5"/>
        <v>0</v>
      </c>
      <c r="J41" s="8" t="e">
        <f t="shared" si="6"/>
        <v>#DIV/0!</v>
      </c>
    </row>
    <row r="42" spans="1:10" x14ac:dyDescent="0.3">
      <c r="A42">
        <v>500</v>
      </c>
      <c r="B42" t="s">
        <v>64</v>
      </c>
      <c r="C42" s="4">
        <v>0</v>
      </c>
      <c r="D42" s="4">
        <f t="shared" si="0"/>
        <v>0</v>
      </c>
      <c r="E42" s="4">
        <v>1193</v>
      </c>
      <c r="F42" s="4">
        <f t="shared" si="1"/>
        <v>3.7586770540579363E-3</v>
      </c>
      <c r="G42" s="4">
        <v>0</v>
      </c>
      <c r="H42" s="4">
        <f t="shared" si="2"/>
        <v>0</v>
      </c>
      <c r="I42" s="11">
        <f t="shared" si="5"/>
        <v>-3.7586770540579363E-3</v>
      </c>
      <c r="J42" s="8">
        <f t="shared" si="6"/>
        <v>-1</v>
      </c>
    </row>
    <row r="43" spans="1:10" x14ac:dyDescent="0.3">
      <c r="B43" t="s">
        <v>114</v>
      </c>
      <c r="D43" s="4">
        <f t="shared" si="0"/>
        <v>0</v>
      </c>
      <c r="E43" s="4"/>
      <c r="F43" s="4">
        <f t="shared" si="1"/>
        <v>0</v>
      </c>
      <c r="G43" s="4"/>
      <c r="H43" s="4">
        <f t="shared" si="2"/>
        <v>0</v>
      </c>
      <c r="I43" s="11">
        <f t="shared" si="5"/>
        <v>0</v>
      </c>
      <c r="J43" s="8" t="e">
        <f t="shared" si="6"/>
        <v>#DIV/0!</v>
      </c>
    </row>
    <row r="44" spans="1:10" x14ac:dyDescent="0.3">
      <c r="A44">
        <v>100</v>
      </c>
      <c r="B44" t="s">
        <v>60</v>
      </c>
      <c r="C44" s="4">
        <v>234368</v>
      </c>
      <c r="D44" s="4">
        <f t="shared" si="0"/>
        <v>0.73397977678519</v>
      </c>
      <c r="E44" s="4">
        <v>83082</v>
      </c>
      <c r="F44" s="4">
        <f t="shared" si="1"/>
        <v>0.26175893294655617</v>
      </c>
      <c r="G44" s="4">
        <v>0</v>
      </c>
      <c r="H44" s="4">
        <f t="shared" si="2"/>
        <v>0</v>
      </c>
      <c r="I44" s="11">
        <f t="shared" si="5"/>
        <v>-0.26175893294655617</v>
      </c>
      <c r="J44" s="8">
        <f t="shared" si="6"/>
        <v>-1</v>
      </c>
    </row>
    <row r="45" spans="1:10" x14ac:dyDescent="0.3">
      <c r="A45">
        <v>200</v>
      </c>
      <c r="B45" t="s">
        <v>63</v>
      </c>
      <c r="C45" s="4">
        <v>83549</v>
      </c>
      <c r="D45" s="4">
        <f t="shared" si="0"/>
        <v>0.26165379390798166</v>
      </c>
      <c r="E45" s="4">
        <v>28546</v>
      </c>
      <c r="F45" s="4">
        <f t="shared" si="1"/>
        <v>8.9937296886117221E-2</v>
      </c>
      <c r="G45" s="4">
        <v>0</v>
      </c>
      <c r="H45" s="4">
        <f t="shared" si="2"/>
        <v>0</v>
      </c>
      <c r="I45" s="11">
        <f t="shared" si="5"/>
        <v>-8.9937296886117221E-2</v>
      </c>
      <c r="J45" s="8">
        <f t="shared" si="6"/>
        <v>-1</v>
      </c>
    </row>
    <row r="46" spans="1:10" x14ac:dyDescent="0.3">
      <c r="A46">
        <v>500</v>
      </c>
      <c r="B46" t="s">
        <v>64</v>
      </c>
      <c r="C46" s="4">
        <v>8864</v>
      </c>
      <c r="D46" s="4">
        <f t="shared" si="0"/>
        <v>2.7759748521231243E-2</v>
      </c>
      <c r="E46" s="4">
        <v>4416</v>
      </c>
      <c r="F46" s="4">
        <f t="shared" si="1"/>
        <v>1.3913091257937844E-2</v>
      </c>
      <c r="G46" s="4">
        <v>0</v>
      </c>
      <c r="H46" s="4">
        <f t="shared" si="2"/>
        <v>0</v>
      </c>
      <c r="I46" s="11">
        <f t="shared" si="5"/>
        <v>-1.3913091257937844E-2</v>
      </c>
      <c r="J46" s="8">
        <f t="shared" si="6"/>
        <v>-1</v>
      </c>
    </row>
    <row r="47" spans="1:10" x14ac:dyDescent="0.3">
      <c r="A47">
        <v>600</v>
      </c>
      <c r="B47" t="s">
        <v>65</v>
      </c>
      <c r="C47" s="4">
        <v>18195</v>
      </c>
      <c r="D47" s="4">
        <f t="shared" si="0"/>
        <v>5.6982019894382049E-2</v>
      </c>
      <c r="E47" s="4">
        <v>8891</v>
      </c>
      <c r="F47" s="4">
        <f t="shared" si="1"/>
        <v>2.8012068472446867E-2</v>
      </c>
      <c r="G47" s="4">
        <v>0</v>
      </c>
      <c r="H47" s="4">
        <f t="shared" si="2"/>
        <v>0</v>
      </c>
      <c r="I47" s="11">
        <f t="shared" si="5"/>
        <v>-2.8012068472446867E-2</v>
      </c>
      <c r="J47" s="8">
        <f t="shared" si="6"/>
        <v>-1</v>
      </c>
    </row>
    <row r="48" spans="1:10" x14ac:dyDescent="0.3">
      <c r="A48">
        <v>900</v>
      </c>
      <c r="B48" t="s">
        <v>39</v>
      </c>
      <c r="C48" s="4">
        <v>387</v>
      </c>
      <c r="D48" s="4">
        <f t="shared" si="0"/>
        <v>1.2119836053380518E-3</v>
      </c>
      <c r="E48" s="4">
        <v>288</v>
      </c>
      <c r="F48" s="4">
        <f t="shared" si="1"/>
        <v>9.0737551682203328E-4</v>
      </c>
      <c r="G48" s="4">
        <v>0</v>
      </c>
      <c r="H48" s="4">
        <f t="shared" si="2"/>
        <v>0</v>
      </c>
      <c r="I48" s="11">
        <f t="shared" si="5"/>
        <v>-9.0737551682203328E-4</v>
      </c>
      <c r="J48" s="8">
        <f t="shared" si="6"/>
        <v>-1</v>
      </c>
    </row>
    <row r="49" spans="1:10" x14ac:dyDescent="0.3">
      <c r="B49" s="1" t="s">
        <v>138</v>
      </c>
      <c r="C49" s="15">
        <f>SUM(C36:C48)</f>
        <v>9400846</v>
      </c>
      <c r="D49" s="5">
        <f t="shared" si="0"/>
        <v>29.441010925859956</v>
      </c>
      <c r="E49" s="5">
        <f>SUM(E36:E48)</f>
        <v>8695542</v>
      </c>
      <c r="F49" s="5">
        <f t="shared" si="1"/>
        <v>27.396256653811449</v>
      </c>
      <c r="G49" s="5">
        <f>SUM(G36:G48)</f>
        <v>8978751</v>
      </c>
      <c r="H49" s="5">
        <f t="shared" si="2"/>
        <v>28.327433067129899</v>
      </c>
      <c r="I49" s="15">
        <f t="shared" si="5"/>
        <v>0.93117641331845036</v>
      </c>
      <c r="J49" s="14">
        <f t="shared" si="6"/>
        <v>3.3989184182536936E-2</v>
      </c>
    </row>
    <row r="50" spans="1:10" x14ac:dyDescent="0.3">
      <c r="B50" s="1"/>
      <c r="C50" s="1"/>
      <c r="D50" s="4"/>
      <c r="E50" s="5"/>
      <c r="F50" s="4"/>
      <c r="G50" s="5"/>
      <c r="H50" s="4"/>
      <c r="I50" s="11"/>
      <c r="J50" s="8"/>
    </row>
    <row r="51" spans="1:10" x14ac:dyDescent="0.3">
      <c r="B51" s="1" t="s">
        <v>139</v>
      </c>
      <c r="C51" s="1"/>
      <c r="D51" s="4"/>
      <c r="E51" s="5"/>
      <c r="F51" s="4"/>
      <c r="G51" s="5"/>
      <c r="H51" s="4"/>
      <c r="I51" s="11"/>
      <c r="J51" s="8"/>
    </row>
    <row r="52" spans="1:10" x14ac:dyDescent="0.3">
      <c r="B52" s="2" t="s">
        <v>59</v>
      </c>
      <c r="C52" s="2"/>
      <c r="D52" s="4"/>
      <c r="E52" s="5"/>
      <c r="F52" s="4"/>
      <c r="G52" s="5"/>
      <c r="H52" s="4"/>
      <c r="I52" s="11"/>
      <c r="J52" s="8"/>
    </row>
    <row r="53" spans="1:10" x14ac:dyDescent="0.3">
      <c r="A53">
        <v>100</v>
      </c>
      <c r="B53" t="s">
        <v>60</v>
      </c>
      <c r="C53" s="4">
        <v>2022535</v>
      </c>
      <c r="D53" s="4">
        <f t="shared" si="0"/>
        <v>6.3340549385591647</v>
      </c>
      <c r="E53" s="28">
        <v>2147181</v>
      </c>
      <c r="F53" s="4">
        <f t="shared" si="1"/>
        <v>6.7649287138383691</v>
      </c>
      <c r="G53" s="28">
        <v>1483929</v>
      </c>
      <c r="H53" s="4">
        <f t="shared" si="2"/>
        <v>4.6817090065058053</v>
      </c>
      <c r="I53" s="11">
        <f t="shared" si="5"/>
        <v>-2.0832197073325638</v>
      </c>
      <c r="J53" s="8">
        <f t="shared" si="6"/>
        <v>-0.30794407383349365</v>
      </c>
    </row>
    <row r="54" spans="1:10" x14ac:dyDescent="0.3">
      <c r="A54">
        <v>200</v>
      </c>
      <c r="B54" t="s">
        <v>63</v>
      </c>
      <c r="C54" s="4">
        <v>502646</v>
      </c>
      <c r="D54" s="4">
        <f t="shared" si="0"/>
        <v>1.5741568767151173</v>
      </c>
      <c r="E54" s="28">
        <v>588898</v>
      </c>
      <c r="F54" s="4">
        <f t="shared" si="1"/>
        <v>1.8553875941161866</v>
      </c>
      <c r="G54" s="28">
        <v>622051</v>
      </c>
      <c r="H54" s="4">
        <f t="shared" si="2"/>
        <v>1.9625344401288354</v>
      </c>
      <c r="I54" s="11">
        <f t="shared" si="5"/>
        <v>0.10714684601264879</v>
      </c>
      <c r="J54" s="8">
        <f t="shared" si="6"/>
        <v>5.7749036563806581E-2</v>
      </c>
    </row>
    <row r="55" spans="1:10" x14ac:dyDescent="0.3">
      <c r="A55">
        <v>500</v>
      </c>
      <c r="B55" t="s">
        <v>64</v>
      </c>
      <c r="C55" s="4">
        <v>257688</v>
      </c>
      <c r="D55" s="4">
        <f t="shared" si="0"/>
        <v>0.80701196716370005</v>
      </c>
      <c r="E55" s="28">
        <v>219380</v>
      </c>
      <c r="F55" s="4">
        <f t="shared" si="1"/>
        <v>0.69118069750145017</v>
      </c>
      <c r="G55" s="28">
        <v>101565</v>
      </c>
      <c r="H55" s="4">
        <f t="shared" si="2"/>
        <v>0.32043162122026192</v>
      </c>
      <c r="I55" s="11">
        <f t="shared" si="5"/>
        <v>-0.37074907628118825</v>
      </c>
      <c r="J55" s="8">
        <f t="shared" si="6"/>
        <v>-0.53639963850467687</v>
      </c>
    </row>
    <row r="56" spans="1:10" x14ac:dyDescent="0.3">
      <c r="A56">
        <v>600</v>
      </c>
      <c r="B56" t="s">
        <v>65</v>
      </c>
      <c r="C56" s="4">
        <v>1868912</v>
      </c>
      <c r="D56" s="4">
        <f t="shared" si="0"/>
        <v>5.8529475550892744</v>
      </c>
      <c r="E56" s="28">
        <v>1065310</v>
      </c>
      <c r="F56" s="4">
        <f t="shared" si="1"/>
        <v>3.3563757355058343</v>
      </c>
      <c r="G56" s="28">
        <v>2601035</v>
      </c>
      <c r="H56" s="4">
        <f t="shared" si="2"/>
        <v>8.2061129513183086</v>
      </c>
      <c r="I56" s="11">
        <f t="shared" si="5"/>
        <v>4.8497372158124747</v>
      </c>
      <c r="J56" s="8">
        <f t="shared" si="6"/>
        <v>1.4449327482942187</v>
      </c>
    </row>
    <row r="57" spans="1:10" x14ac:dyDescent="0.3">
      <c r="A57">
        <v>700</v>
      </c>
      <c r="B57" t="s">
        <v>95</v>
      </c>
      <c r="C57" s="4">
        <v>7847</v>
      </c>
      <c r="D57" s="4">
        <f t="shared" si="0"/>
        <v>2.4574768349063806E-2</v>
      </c>
      <c r="E57" s="4">
        <v>21875</v>
      </c>
      <c r="F57" s="4">
        <f t="shared" si="1"/>
        <v>6.8919581355840198E-2</v>
      </c>
      <c r="G57" s="28">
        <v>143307</v>
      </c>
      <c r="H57" s="4">
        <f t="shared" si="2"/>
        <v>0.45212518428801335</v>
      </c>
      <c r="I57" s="11">
        <f t="shared" si="5"/>
        <v>0.38320560293217315</v>
      </c>
      <c r="J57" s="8">
        <f t="shared" si="6"/>
        <v>5.5601847166429508</v>
      </c>
    </row>
    <row r="58" spans="1:10" x14ac:dyDescent="0.3">
      <c r="A58">
        <v>900</v>
      </c>
      <c r="B58" t="s">
        <v>39</v>
      </c>
      <c r="C58" s="4">
        <v>216027</v>
      </c>
      <c r="D58" s="4">
        <f t="shared" si="0"/>
        <v>0.67654052276579668</v>
      </c>
      <c r="E58" s="28">
        <v>256313</v>
      </c>
      <c r="F58" s="4">
        <f t="shared" si="1"/>
        <v>0.80754215570557575</v>
      </c>
      <c r="G58" s="28">
        <v>0</v>
      </c>
      <c r="H58" s="4">
        <f t="shared" si="2"/>
        <v>0</v>
      </c>
      <c r="I58" s="11">
        <f t="shared" si="5"/>
        <v>-0.80754215570557575</v>
      </c>
      <c r="J58" s="8">
        <f t="shared" si="6"/>
        <v>-1</v>
      </c>
    </row>
    <row r="59" spans="1:10" x14ac:dyDescent="0.3">
      <c r="B59" t="s">
        <v>136</v>
      </c>
      <c r="C59" s="4"/>
      <c r="D59" s="4">
        <f t="shared" si="0"/>
        <v>0</v>
      </c>
      <c r="E59" s="5"/>
      <c r="F59" s="4">
        <f t="shared" si="1"/>
        <v>0</v>
      </c>
      <c r="G59" s="28"/>
      <c r="H59" s="4">
        <f t="shared" si="2"/>
        <v>0</v>
      </c>
      <c r="I59" s="11">
        <f t="shared" si="5"/>
        <v>0</v>
      </c>
      <c r="J59" s="8" t="e">
        <f t="shared" si="6"/>
        <v>#DIV/0!</v>
      </c>
    </row>
    <row r="60" spans="1:10" x14ac:dyDescent="0.3">
      <c r="A60">
        <v>500</v>
      </c>
      <c r="B60" t="s">
        <v>64</v>
      </c>
      <c r="C60" s="4">
        <v>26407</v>
      </c>
      <c r="D60" s="4">
        <f t="shared" si="0"/>
        <v>8.2699873555973996E-2</v>
      </c>
      <c r="E60" s="28">
        <v>15314</v>
      </c>
      <c r="F60" s="4">
        <f t="shared" si="1"/>
        <v>4.8248432863238253E-2</v>
      </c>
      <c r="G60" s="28">
        <v>139070</v>
      </c>
      <c r="H60" s="4">
        <f t="shared" si="2"/>
        <v>0.43875769766259859</v>
      </c>
      <c r="I60" s="11">
        <f t="shared" si="5"/>
        <v>0.39050926479936032</v>
      </c>
      <c r="J60" s="8">
        <f t="shared" si="6"/>
        <v>8.0937191453714465</v>
      </c>
    </row>
    <row r="61" spans="1:10" x14ac:dyDescent="0.3">
      <c r="B61" t="s">
        <v>114</v>
      </c>
      <c r="D61" s="4">
        <f t="shared" si="0"/>
        <v>0</v>
      </c>
      <c r="E61" s="5"/>
      <c r="F61" s="4">
        <f t="shared" si="1"/>
        <v>0</v>
      </c>
      <c r="G61" s="5"/>
      <c r="H61" s="4">
        <f t="shared" si="2"/>
        <v>0</v>
      </c>
      <c r="I61" s="11">
        <f t="shared" si="5"/>
        <v>0</v>
      </c>
      <c r="J61" s="8" t="e">
        <f t="shared" si="6"/>
        <v>#DIV/0!</v>
      </c>
    </row>
    <row r="62" spans="1:10" x14ac:dyDescent="0.3">
      <c r="A62">
        <v>100</v>
      </c>
      <c r="B62" t="s">
        <v>60</v>
      </c>
      <c r="C62" s="4">
        <v>779460</v>
      </c>
      <c r="D62" s="4">
        <f t="shared" si="0"/>
        <v>2.4410665142552919</v>
      </c>
      <c r="E62" s="28">
        <v>735120</v>
      </c>
      <c r="F62" s="4">
        <f t="shared" si="1"/>
        <v>2.31607600668824</v>
      </c>
      <c r="G62" s="28">
        <v>638517</v>
      </c>
      <c r="H62" s="4">
        <f t="shared" si="2"/>
        <v>2.0144837048855213</v>
      </c>
      <c r="I62" s="11">
        <f t="shared" si="5"/>
        <v>-0.30159230180271868</v>
      </c>
      <c r="J62" s="8">
        <f t="shared" si="6"/>
        <v>-0.13021692765340886</v>
      </c>
    </row>
    <row r="63" spans="1:10" x14ac:dyDescent="0.3">
      <c r="A63">
        <v>200</v>
      </c>
      <c r="B63" t="s">
        <v>63</v>
      </c>
      <c r="C63" s="4">
        <v>263432</v>
      </c>
      <c r="D63" s="4">
        <f t="shared" si="0"/>
        <v>0.82500068506825242</v>
      </c>
      <c r="E63" s="28">
        <v>265101</v>
      </c>
      <c r="F63" s="4">
        <f t="shared" si="1"/>
        <v>0.83522971140638136</v>
      </c>
      <c r="G63" s="28">
        <v>267777</v>
      </c>
      <c r="H63" s="4">
        <f t="shared" si="2"/>
        <v>0.84482073780828126</v>
      </c>
      <c r="I63" s="11">
        <f t="shared" si="5"/>
        <v>9.5910264018999047E-3</v>
      </c>
      <c r="J63" s="8">
        <f t="shared" si="6"/>
        <v>1.1483100123138922E-2</v>
      </c>
    </row>
    <row r="64" spans="1:10" x14ac:dyDescent="0.3">
      <c r="A64">
        <v>500</v>
      </c>
      <c r="B64" t="s">
        <v>64</v>
      </c>
      <c r="C64" s="4">
        <v>272111</v>
      </c>
      <c r="D64" s="4">
        <f t="shared" si="0"/>
        <v>0.85218106158176388</v>
      </c>
      <c r="E64" s="28">
        <v>311656</v>
      </c>
      <c r="F64" s="4">
        <f t="shared" si="1"/>
        <v>0.98190633357877644</v>
      </c>
      <c r="G64" s="28">
        <v>163317</v>
      </c>
      <c r="H64" s="4">
        <f t="shared" si="2"/>
        <v>0.51525556129404337</v>
      </c>
      <c r="I64" s="11">
        <f t="shared" si="5"/>
        <v>-0.46665077228473306</v>
      </c>
      <c r="J64" s="8">
        <f t="shared" si="6"/>
        <v>-0.47524978333108447</v>
      </c>
    </row>
    <row r="65" spans="1:10" x14ac:dyDescent="0.3">
      <c r="A65">
        <v>600</v>
      </c>
      <c r="B65" t="s">
        <v>65</v>
      </c>
      <c r="C65" s="4">
        <v>426675</v>
      </c>
      <c r="D65" s="4">
        <f t="shared" si="0"/>
        <v>1.336235412939569</v>
      </c>
      <c r="E65" s="28">
        <v>287281</v>
      </c>
      <c r="F65" s="4">
        <f t="shared" si="1"/>
        <v>0.9051102286394116</v>
      </c>
      <c r="G65" s="28">
        <v>410705</v>
      </c>
      <c r="H65" s="4">
        <f t="shared" si="2"/>
        <v>1.2957501993134217</v>
      </c>
      <c r="I65" s="11">
        <f t="shared" si="5"/>
        <v>0.39063997067401013</v>
      </c>
      <c r="J65" s="8">
        <f t="shared" si="6"/>
        <v>0.43159380848146162</v>
      </c>
    </row>
    <row r="66" spans="1:10" x14ac:dyDescent="0.3">
      <c r="A66">
        <v>900</v>
      </c>
      <c r="B66" t="s">
        <v>39</v>
      </c>
      <c r="C66" s="4">
        <v>94492</v>
      </c>
      <c r="D66" s="4">
        <f t="shared" si="0"/>
        <v>0.29592443109974986</v>
      </c>
      <c r="E66" s="28">
        <v>237591</v>
      </c>
      <c r="F66" s="4">
        <f t="shared" si="1"/>
        <v>0.74855644589327675</v>
      </c>
      <c r="G66" s="28">
        <v>255000</v>
      </c>
      <c r="H66" s="4">
        <f t="shared" si="2"/>
        <v>0.80451005180098256</v>
      </c>
      <c r="I66" s="11">
        <f t="shared" si="5"/>
        <v>5.5953605907705817E-2</v>
      </c>
      <c r="J66" s="8">
        <f t="shared" si="6"/>
        <v>7.4748679561411777E-2</v>
      </c>
    </row>
    <row r="67" spans="1:10" x14ac:dyDescent="0.3">
      <c r="B67" s="1" t="s">
        <v>140</v>
      </c>
      <c r="C67" s="15">
        <f>SUM(C53:C66)</f>
        <v>6738232</v>
      </c>
      <c r="D67" s="5">
        <f t="shared" si="0"/>
        <v>21.102394607142717</v>
      </c>
      <c r="E67" s="5">
        <f>SUM(E53:E66)</f>
        <v>6151020</v>
      </c>
      <c r="F67" s="5">
        <f t="shared" si="1"/>
        <v>19.379461637092579</v>
      </c>
      <c r="G67" s="5">
        <f>SUM(G53:G66)</f>
        <v>6826273</v>
      </c>
      <c r="H67" s="5">
        <f t="shared" si="2"/>
        <v>21.536491156226074</v>
      </c>
      <c r="I67" s="15">
        <f t="shared" si="5"/>
        <v>2.1570295191334949</v>
      </c>
      <c r="J67" s="14">
        <f t="shared" si="6"/>
        <v>0.11130492474594383</v>
      </c>
    </row>
    <row r="68" spans="1:10" x14ac:dyDescent="0.3">
      <c r="B68" s="1"/>
      <c r="C68" s="1"/>
      <c r="D68" s="4"/>
      <c r="E68" s="5"/>
      <c r="F68" s="4"/>
      <c r="G68" s="5"/>
      <c r="H68" s="4"/>
      <c r="I68" s="11"/>
      <c r="J68" s="8"/>
    </row>
    <row r="69" spans="1:10" x14ac:dyDescent="0.3">
      <c r="B69" s="1" t="s">
        <v>141</v>
      </c>
      <c r="C69" s="1"/>
      <c r="D69" s="4"/>
      <c r="E69" s="5"/>
      <c r="F69" s="4"/>
      <c r="G69" s="5"/>
      <c r="H69" s="4"/>
      <c r="I69" s="11"/>
      <c r="J69" s="8"/>
    </row>
    <row r="70" spans="1:10" x14ac:dyDescent="0.3">
      <c r="B70" s="2" t="s">
        <v>59</v>
      </c>
      <c r="C70" s="2"/>
      <c r="D70" s="4"/>
      <c r="E70" s="5"/>
      <c r="F70" s="4"/>
      <c r="G70" s="5"/>
      <c r="H70" s="4"/>
      <c r="I70" s="11"/>
      <c r="J70" s="8"/>
    </row>
    <row r="71" spans="1:10" x14ac:dyDescent="0.3">
      <c r="A71">
        <v>100</v>
      </c>
      <c r="B71" t="s">
        <v>60</v>
      </c>
      <c r="C71" s="4">
        <v>488180</v>
      </c>
      <c r="D71" s="4">
        <f t="shared" ref="D71:D132" si="7">C71/$L$1</f>
        <v>1.5288531174520159</v>
      </c>
      <c r="E71" s="28">
        <v>379008</v>
      </c>
      <c r="F71" s="4">
        <f t="shared" ref="F71:F132" si="8">E71/$L$2</f>
        <v>1.1941061801377957</v>
      </c>
      <c r="G71" s="28">
        <v>1128715</v>
      </c>
      <c r="H71" s="4">
        <f t="shared" ref="H71:H132" si="9">G71/$L$3</f>
        <v>3.5610296592884159</v>
      </c>
      <c r="I71" s="11">
        <f t="shared" si="5"/>
        <v>2.3669234791506204</v>
      </c>
      <c r="J71" s="8">
        <f t="shared" si="6"/>
        <v>1.9821717017472313</v>
      </c>
    </row>
    <row r="72" spans="1:10" x14ac:dyDescent="0.3">
      <c r="A72">
        <v>200</v>
      </c>
      <c r="B72" t="s">
        <v>63</v>
      </c>
      <c r="C72" s="4">
        <v>200373</v>
      </c>
      <c r="D72" s="4">
        <f t="shared" si="7"/>
        <v>0.62751625569095981</v>
      </c>
      <c r="E72" s="28">
        <v>155092</v>
      </c>
      <c r="F72" s="4">
        <f t="shared" si="8"/>
        <v>0.48863431824639858</v>
      </c>
      <c r="G72" s="28">
        <v>398620</v>
      </c>
      <c r="H72" s="4">
        <f t="shared" si="9"/>
        <v>1.2576227327408145</v>
      </c>
      <c r="I72" s="11">
        <f t="shared" si="5"/>
        <v>0.76898841449441591</v>
      </c>
      <c r="J72" s="8">
        <f t="shared" si="6"/>
        <v>1.5737503195726135</v>
      </c>
    </row>
    <row r="73" spans="1:10" x14ac:dyDescent="0.3">
      <c r="A73">
        <v>500</v>
      </c>
      <c r="B73" t="s">
        <v>64</v>
      </c>
      <c r="C73" s="4">
        <v>10455</v>
      </c>
      <c r="D73" s="4">
        <f t="shared" si="7"/>
        <v>3.2742347787621015E-2</v>
      </c>
      <c r="E73" s="28">
        <v>34264</v>
      </c>
      <c r="F73" s="4">
        <f t="shared" si="8"/>
        <v>0.10795248162635468</v>
      </c>
      <c r="G73" s="28">
        <v>0</v>
      </c>
      <c r="H73" s="4">
        <f t="shared" si="9"/>
        <v>0</v>
      </c>
      <c r="I73" s="11">
        <f t="shared" si="5"/>
        <v>-0.10795248162635468</v>
      </c>
      <c r="J73" s="8">
        <f t="shared" si="6"/>
        <v>-1</v>
      </c>
    </row>
    <row r="74" spans="1:10" x14ac:dyDescent="0.3">
      <c r="A74">
        <v>600</v>
      </c>
      <c r="B74" t="s">
        <v>65</v>
      </c>
      <c r="C74" s="4">
        <v>88323</v>
      </c>
      <c r="D74" s="4">
        <f t="shared" si="7"/>
        <v>0.27660472344773318</v>
      </c>
      <c r="E74" s="28">
        <v>106300</v>
      </c>
      <c r="F74" s="4">
        <f t="shared" si="8"/>
        <v>0.33490978277146577</v>
      </c>
      <c r="G74" s="28">
        <v>36680</v>
      </c>
      <c r="H74" s="4">
        <f t="shared" si="9"/>
        <v>0.11572324980415702</v>
      </c>
      <c r="I74" s="11">
        <f t="shared" si="5"/>
        <v>-0.21918653296730875</v>
      </c>
      <c r="J74" s="8">
        <f t="shared" si="6"/>
        <v>-0.65446440875355461</v>
      </c>
    </row>
    <row r="75" spans="1:10" x14ac:dyDescent="0.3">
      <c r="A75">
        <v>700</v>
      </c>
      <c r="B75" t="s">
        <v>95</v>
      </c>
      <c r="C75" s="4"/>
      <c r="D75" s="4">
        <f t="shared" si="7"/>
        <v>0</v>
      </c>
      <c r="E75" s="28"/>
      <c r="F75" s="4">
        <f t="shared" si="8"/>
        <v>0</v>
      </c>
      <c r="G75" s="28"/>
      <c r="H75" s="4">
        <f t="shared" si="9"/>
        <v>0</v>
      </c>
      <c r="I75" s="11">
        <f t="shared" si="5"/>
        <v>0</v>
      </c>
      <c r="J75" s="8" t="e">
        <f t="shared" si="6"/>
        <v>#DIV/0!</v>
      </c>
    </row>
    <row r="76" spans="1:10" x14ac:dyDescent="0.3">
      <c r="A76">
        <v>900</v>
      </c>
      <c r="B76" t="s">
        <v>39</v>
      </c>
      <c r="C76" s="4">
        <v>5668</v>
      </c>
      <c r="D76" s="4">
        <f t="shared" si="7"/>
        <v>1.7750705620299942E-2</v>
      </c>
      <c r="E76" s="28">
        <v>6419</v>
      </c>
      <c r="F76" s="4">
        <f t="shared" si="8"/>
        <v>2.0223761953057747E-2</v>
      </c>
      <c r="G76" s="28">
        <v>0</v>
      </c>
      <c r="H76" s="4">
        <f t="shared" si="9"/>
        <v>0</v>
      </c>
      <c r="I76" s="11">
        <f t="shared" si="5"/>
        <v>-2.0223761953057747E-2</v>
      </c>
      <c r="J76" s="8">
        <f t="shared" si="6"/>
        <v>-1</v>
      </c>
    </row>
    <row r="77" spans="1:10" x14ac:dyDescent="0.3">
      <c r="B77" t="s">
        <v>136</v>
      </c>
      <c r="D77" s="4">
        <f t="shared" si="7"/>
        <v>0</v>
      </c>
      <c r="E77" s="28"/>
      <c r="F77" s="4">
        <f t="shared" si="8"/>
        <v>0</v>
      </c>
      <c r="G77" s="28"/>
      <c r="H77" s="4">
        <f t="shared" si="9"/>
        <v>0</v>
      </c>
      <c r="I77" s="11">
        <f t="shared" si="5"/>
        <v>0</v>
      </c>
      <c r="J77" s="8" t="e">
        <f t="shared" si="6"/>
        <v>#DIV/0!</v>
      </c>
    </row>
    <row r="78" spans="1:10" x14ac:dyDescent="0.3">
      <c r="A78">
        <v>500</v>
      </c>
      <c r="B78" t="s">
        <v>64</v>
      </c>
      <c r="C78" s="4">
        <v>840</v>
      </c>
      <c r="D78" s="4">
        <f t="shared" si="7"/>
        <v>2.6306620891058488E-3</v>
      </c>
      <c r="E78" s="28">
        <v>675</v>
      </c>
      <c r="F78" s="4">
        <f t="shared" si="8"/>
        <v>2.1266613675516403E-3</v>
      </c>
      <c r="G78" s="28">
        <v>0</v>
      </c>
      <c r="H78" s="4">
        <f t="shared" si="9"/>
        <v>0</v>
      </c>
      <c r="I78" s="11">
        <f t="shared" si="5"/>
        <v>-2.1266613675516403E-3</v>
      </c>
      <c r="J78" s="8">
        <f t="shared" si="6"/>
        <v>-1</v>
      </c>
    </row>
    <row r="79" spans="1:10" x14ac:dyDescent="0.3">
      <c r="B79" t="s">
        <v>114</v>
      </c>
      <c r="D79" s="4">
        <f t="shared" si="7"/>
        <v>0</v>
      </c>
      <c r="E79" s="28"/>
      <c r="F79" s="4">
        <f t="shared" si="8"/>
        <v>0</v>
      </c>
      <c r="G79" s="28"/>
      <c r="H79" s="4">
        <f t="shared" si="9"/>
        <v>0</v>
      </c>
      <c r="I79" s="11">
        <f t="shared" si="5"/>
        <v>0</v>
      </c>
      <c r="J79" s="8" t="e">
        <f t="shared" si="6"/>
        <v>#DIV/0!</v>
      </c>
    </row>
    <row r="80" spans="1:10" x14ac:dyDescent="0.3">
      <c r="A80">
        <v>100</v>
      </c>
      <c r="B80" t="s">
        <v>60</v>
      </c>
      <c r="C80" s="4">
        <v>4345127</v>
      </c>
      <c r="D80" s="4">
        <f t="shared" si="7"/>
        <v>13.607810561012178</v>
      </c>
      <c r="E80" s="28">
        <v>3738335</v>
      </c>
      <c r="F80" s="4">
        <f t="shared" si="8"/>
        <v>11.778033516246166</v>
      </c>
      <c r="G80" s="28">
        <v>4499556</v>
      </c>
      <c r="H80" s="4">
        <f t="shared" si="9"/>
        <v>14.195835414280086</v>
      </c>
      <c r="I80" s="11">
        <f t="shared" si="5"/>
        <v>2.41780189803392</v>
      </c>
      <c r="J80" s="8">
        <f t="shared" si="6"/>
        <v>0.20528060942422155</v>
      </c>
    </row>
    <row r="81" spans="1:10" x14ac:dyDescent="0.3">
      <c r="A81">
        <v>200</v>
      </c>
      <c r="B81" t="s">
        <v>63</v>
      </c>
      <c r="C81" s="4">
        <v>1769125</v>
      </c>
      <c r="D81" s="4">
        <f t="shared" si="7"/>
        <v>5.5404405576064111</v>
      </c>
      <c r="E81" s="28">
        <v>1422206</v>
      </c>
      <c r="F81" s="4">
        <f t="shared" si="8"/>
        <v>4.4808156398520715</v>
      </c>
      <c r="G81" s="28">
        <v>1809531</v>
      </c>
      <c r="H81" s="4">
        <f t="shared" si="9"/>
        <v>5.7089642295901326</v>
      </c>
      <c r="I81" s="11">
        <f t="shared" si="5"/>
        <v>1.2281485897380611</v>
      </c>
      <c r="J81" s="8">
        <f t="shared" si="6"/>
        <v>0.27409040863341722</v>
      </c>
    </row>
    <row r="82" spans="1:10" x14ac:dyDescent="0.3">
      <c r="A82">
        <v>500</v>
      </c>
      <c r="B82" t="s">
        <v>64</v>
      </c>
      <c r="C82" s="4">
        <v>1647337</v>
      </c>
      <c r="D82" s="4">
        <f t="shared" si="7"/>
        <v>5.1590321355730495</v>
      </c>
      <c r="E82" s="28">
        <v>1625098</v>
      </c>
      <c r="F82" s="4">
        <f t="shared" si="8"/>
        <v>5.1200490890154606</v>
      </c>
      <c r="G82" s="28">
        <v>1748110</v>
      </c>
      <c r="H82" s="4">
        <f t="shared" si="9"/>
        <v>5.5151845751130022</v>
      </c>
      <c r="I82" s="11">
        <f t="shared" si="5"/>
        <v>0.39513548609754157</v>
      </c>
      <c r="J82" s="8">
        <f t="shared" si="6"/>
        <v>7.717415970586379E-2</v>
      </c>
    </row>
    <row r="83" spans="1:10" x14ac:dyDescent="0.3">
      <c r="A83">
        <v>600</v>
      </c>
      <c r="B83" t="s">
        <v>65</v>
      </c>
      <c r="C83" s="4">
        <v>95966</v>
      </c>
      <c r="D83" s="4">
        <f t="shared" si="7"/>
        <v>0.30054061671801419</v>
      </c>
      <c r="E83" s="28">
        <v>62561</v>
      </c>
      <c r="F83" s="4">
        <f t="shared" si="8"/>
        <v>0.19710527676355286</v>
      </c>
      <c r="G83" s="28">
        <v>193457</v>
      </c>
      <c r="H83" s="4">
        <f t="shared" si="9"/>
        <v>0.61034549447553998</v>
      </c>
      <c r="I83" s="11">
        <f t="shared" ref="I83:I147" si="10">H83-F83</f>
        <v>0.41324021771198716</v>
      </c>
      <c r="J83" s="8">
        <f t="shared" ref="J83:J147" si="11">I83/F83</f>
        <v>2.0965456861294962</v>
      </c>
    </row>
    <row r="84" spans="1:10" x14ac:dyDescent="0.3">
      <c r="A84">
        <v>700</v>
      </c>
      <c r="B84" t="s">
        <v>95</v>
      </c>
      <c r="C84" s="4">
        <v>0</v>
      </c>
      <c r="D84" s="4">
        <f t="shared" si="7"/>
        <v>0</v>
      </c>
      <c r="E84" s="28">
        <v>945</v>
      </c>
      <c r="F84" s="4">
        <f t="shared" si="8"/>
        <v>2.9773259145722967E-3</v>
      </c>
      <c r="G84" s="28">
        <v>0</v>
      </c>
      <c r="H84" s="4">
        <f t="shared" si="9"/>
        <v>0</v>
      </c>
      <c r="I84" s="11"/>
      <c r="J84" s="8"/>
    </row>
    <row r="85" spans="1:10" x14ac:dyDescent="0.3">
      <c r="A85">
        <v>900</v>
      </c>
      <c r="B85" t="s">
        <v>39</v>
      </c>
      <c r="C85" s="4">
        <v>2129</v>
      </c>
      <c r="D85" s="4">
        <f t="shared" si="7"/>
        <v>6.6674756996504192E-3</v>
      </c>
      <c r="E85" s="28">
        <v>93</v>
      </c>
      <c r="F85" s="4">
        <f t="shared" si="8"/>
        <v>2.9300667730711491E-4</v>
      </c>
      <c r="G85" s="28">
        <v>10589</v>
      </c>
      <c r="H85" s="4">
        <f t="shared" si="9"/>
        <v>3.3407674268708255E-2</v>
      </c>
      <c r="I85" s="11">
        <f t="shared" si="10"/>
        <v>3.3114667591401144E-2</v>
      </c>
      <c r="J85" s="8">
        <f t="shared" si="11"/>
        <v>113.01676772605427</v>
      </c>
    </row>
    <row r="86" spans="1:10" x14ac:dyDescent="0.3">
      <c r="B86" s="1" t="s">
        <v>142</v>
      </c>
      <c r="C86" s="15">
        <f>SUM(C71:C85)</f>
        <v>8653523</v>
      </c>
      <c r="D86" s="5">
        <f t="shared" si="7"/>
        <v>27.100589158697041</v>
      </c>
      <c r="E86" s="5">
        <f>SUM(E71:E85)</f>
        <v>7530996</v>
      </c>
      <c r="F86" s="5">
        <f t="shared" si="8"/>
        <v>23.727227040571755</v>
      </c>
      <c r="G86" s="5">
        <f>SUM(G71:G85)</f>
        <v>9825258</v>
      </c>
      <c r="H86" s="5">
        <f t="shared" si="9"/>
        <v>30.998113029560855</v>
      </c>
      <c r="I86" s="15">
        <f t="shared" si="10"/>
        <v>7.2708859889891002</v>
      </c>
      <c r="J86" s="14">
        <f t="shared" si="11"/>
        <v>0.30643639800624145</v>
      </c>
    </row>
    <row r="87" spans="1:10" x14ac:dyDescent="0.3">
      <c r="B87" s="1"/>
      <c r="C87" s="1"/>
      <c r="D87" s="4"/>
      <c r="E87" s="5"/>
      <c r="F87" s="4"/>
      <c r="G87" s="5"/>
      <c r="H87" s="4"/>
      <c r="I87" s="11"/>
      <c r="J87" s="8"/>
    </row>
    <row r="88" spans="1:10" x14ac:dyDescent="0.3">
      <c r="B88" s="1" t="s">
        <v>143</v>
      </c>
      <c r="C88" s="1"/>
      <c r="D88" s="4"/>
      <c r="E88" s="5"/>
      <c r="F88" s="4"/>
      <c r="G88" s="5"/>
      <c r="H88" s="4"/>
      <c r="I88" s="11"/>
      <c r="J88" s="8"/>
    </row>
    <row r="89" spans="1:10" x14ac:dyDescent="0.3">
      <c r="B89" s="2" t="s">
        <v>59</v>
      </c>
      <c r="D89" s="4"/>
      <c r="E89" s="5"/>
      <c r="F89" s="4"/>
      <c r="G89" s="5"/>
      <c r="H89" s="4"/>
      <c r="I89" s="11"/>
      <c r="J89" s="8"/>
    </row>
    <row r="90" spans="1:10" x14ac:dyDescent="0.3">
      <c r="A90">
        <v>100</v>
      </c>
      <c r="B90" t="s">
        <v>60</v>
      </c>
      <c r="C90" s="4">
        <v>8801923</v>
      </c>
      <c r="D90" s="4">
        <f t="shared" si="7"/>
        <v>27.56533946110574</v>
      </c>
      <c r="E90" s="28">
        <v>8352422</v>
      </c>
      <c r="F90" s="4">
        <f t="shared" si="8"/>
        <v>26.315219545019865</v>
      </c>
      <c r="G90" s="28">
        <v>8378624</v>
      </c>
      <c r="H90" s="4">
        <f t="shared" si="9"/>
        <v>26.434067561807669</v>
      </c>
      <c r="I90" s="11">
        <f t="shared" si="10"/>
        <v>0.11884801678780477</v>
      </c>
      <c r="J90" s="8">
        <f t="shared" si="11"/>
        <v>4.5163224492381889E-3</v>
      </c>
    </row>
    <row r="91" spans="1:10" x14ac:dyDescent="0.3">
      <c r="A91">
        <v>200</v>
      </c>
      <c r="B91" t="s">
        <v>63</v>
      </c>
      <c r="C91" s="39">
        <v>3090554</v>
      </c>
      <c r="D91" s="4">
        <f t="shared" si="7"/>
        <v>9.6788133834933792</v>
      </c>
      <c r="E91" s="28">
        <v>2980152</v>
      </c>
      <c r="F91" s="4">
        <f t="shared" si="8"/>
        <v>9.3892950041951941</v>
      </c>
      <c r="G91" s="28">
        <v>3131929</v>
      </c>
      <c r="H91" s="4">
        <f t="shared" si="9"/>
        <v>9.8810524001058813</v>
      </c>
      <c r="I91" s="11">
        <f t="shared" si="10"/>
        <v>0.49175739591068712</v>
      </c>
      <c r="J91" s="8">
        <f t="shared" si="11"/>
        <v>5.2374261932441886E-2</v>
      </c>
    </row>
    <row r="92" spans="1:10" x14ac:dyDescent="0.3">
      <c r="A92">
        <v>500</v>
      </c>
      <c r="B92" t="s">
        <v>64</v>
      </c>
      <c r="C92" s="39">
        <v>55252</v>
      </c>
      <c r="D92" s="4">
        <f t="shared" si="7"/>
        <v>0.17303493065151948</v>
      </c>
      <c r="E92" s="28">
        <v>57199</v>
      </c>
      <c r="F92" s="4">
        <f t="shared" si="8"/>
        <v>0.18021170898160932</v>
      </c>
      <c r="G92" s="28">
        <v>18500</v>
      </c>
      <c r="H92" s="4">
        <f t="shared" si="9"/>
        <v>5.8366415522816385E-2</v>
      </c>
      <c r="I92" s="11">
        <f t="shared" si="10"/>
        <v>-0.12184529345879294</v>
      </c>
      <c r="J92" s="8">
        <f t="shared" si="11"/>
        <v>-0.67612306740416794</v>
      </c>
    </row>
    <row r="93" spans="1:10" x14ac:dyDescent="0.3">
      <c r="A93">
        <v>600</v>
      </c>
      <c r="B93" t="s">
        <v>65</v>
      </c>
      <c r="C93" s="39">
        <v>363237</v>
      </c>
      <c r="D93" s="4">
        <f t="shared" si="7"/>
        <v>1.1375640538815968</v>
      </c>
      <c r="E93" s="28">
        <v>537861</v>
      </c>
      <c r="F93" s="4">
        <f t="shared" si="8"/>
        <v>1.6945899404632487</v>
      </c>
      <c r="G93" s="28">
        <v>2271269</v>
      </c>
      <c r="H93" s="4">
        <f t="shared" si="9"/>
        <v>7.1657205523292777</v>
      </c>
      <c r="I93" s="11">
        <f t="shared" si="10"/>
        <v>5.4711306118660286</v>
      </c>
      <c r="J93" s="8">
        <f t="shared" si="11"/>
        <v>3.2285867402059463</v>
      </c>
    </row>
    <row r="94" spans="1:10" x14ac:dyDescent="0.3">
      <c r="A94">
        <v>700</v>
      </c>
      <c r="B94" t="s">
        <v>95</v>
      </c>
      <c r="C94" s="39">
        <v>16653</v>
      </c>
      <c r="D94" s="4">
        <f t="shared" si="7"/>
        <v>5.2152875916523456E-2</v>
      </c>
      <c r="F94" s="4">
        <f t="shared" si="8"/>
        <v>0</v>
      </c>
      <c r="G94" s="28"/>
      <c r="H94" s="4">
        <f t="shared" si="9"/>
        <v>0</v>
      </c>
      <c r="I94" s="11">
        <f t="shared" si="10"/>
        <v>0</v>
      </c>
      <c r="J94" s="8" t="e">
        <f t="shared" si="11"/>
        <v>#DIV/0!</v>
      </c>
    </row>
    <row r="95" spans="1:10" x14ac:dyDescent="0.3">
      <c r="A95">
        <v>900</v>
      </c>
      <c r="B95" t="s">
        <v>39</v>
      </c>
      <c r="C95" s="39">
        <v>9347</v>
      </c>
      <c r="D95" s="4">
        <f t="shared" si="7"/>
        <v>2.9272379222467108E-2</v>
      </c>
      <c r="E95" s="28">
        <v>23158</v>
      </c>
      <c r="F95" s="4">
        <f t="shared" si="8"/>
        <v>7.2961813258905023E-2</v>
      </c>
      <c r="G95" s="28">
        <v>3000</v>
      </c>
      <c r="H95" s="4">
        <f t="shared" si="9"/>
        <v>9.4648241388350894E-3</v>
      </c>
      <c r="I95" s="11">
        <f t="shared" si="10"/>
        <v>-6.349698912006993E-2</v>
      </c>
      <c r="J95" s="8">
        <f t="shared" si="11"/>
        <v>-0.87027701593367535</v>
      </c>
    </row>
    <row r="96" spans="1:10" x14ac:dyDescent="0.3">
      <c r="B96" t="s">
        <v>136</v>
      </c>
      <c r="D96" s="4">
        <f t="shared" si="7"/>
        <v>0</v>
      </c>
      <c r="E96" s="2"/>
      <c r="F96" s="4">
        <f t="shared" si="8"/>
        <v>0</v>
      </c>
      <c r="G96" s="28"/>
      <c r="H96" s="4">
        <f t="shared" si="9"/>
        <v>0</v>
      </c>
      <c r="I96" s="11">
        <f t="shared" si="10"/>
        <v>0</v>
      </c>
      <c r="J96" s="8" t="e">
        <f t="shared" si="11"/>
        <v>#DIV/0!</v>
      </c>
    </row>
    <row r="97" spans="1:10" x14ac:dyDescent="0.3">
      <c r="A97">
        <v>500</v>
      </c>
      <c r="B97" t="s">
        <v>64</v>
      </c>
      <c r="C97" s="39">
        <v>920</v>
      </c>
      <c r="D97" s="4">
        <f t="shared" si="7"/>
        <v>2.8812013356873585E-3</v>
      </c>
      <c r="E97" s="28">
        <v>1230</v>
      </c>
      <c r="F97" s="4">
        <f t="shared" si="8"/>
        <v>3.8752496030941006E-3</v>
      </c>
      <c r="G97" s="28">
        <v>0</v>
      </c>
      <c r="H97" s="4">
        <f t="shared" si="9"/>
        <v>0</v>
      </c>
      <c r="I97" s="11">
        <f t="shared" si="10"/>
        <v>-3.8752496030941006E-3</v>
      </c>
      <c r="J97" s="8">
        <f t="shared" si="11"/>
        <v>-1</v>
      </c>
    </row>
    <row r="98" spans="1:10" x14ac:dyDescent="0.3">
      <c r="B98" t="s">
        <v>114</v>
      </c>
      <c r="D98" s="4">
        <f t="shared" si="7"/>
        <v>0</v>
      </c>
      <c r="E98" s="28"/>
      <c r="F98" s="4">
        <f t="shared" si="8"/>
        <v>0</v>
      </c>
      <c r="G98" s="28"/>
      <c r="H98" s="4">
        <f t="shared" si="9"/>
        <v>0</v>
      </c>
      <c r="I98" s="11">
        <f t="shared" si="10"/>
        <v>0</v>
      </c>
      <c r="J98" s="8" t="e">
        <f t="shared" si="11"/>
        <v>#DIV/0!</v>
      </c>
    </row>
    <row r="99" spans="1:10" x14ac:dyDescent="0.3">
      <c r="A99">
        <v>100</v>
      </c>
      <c r="B99" t="s">
        <v>60</v>
      </c>
      <c r="C99" s="39">
        <v>4959904</v>
      </c>
      <c r="D99" s="4">
        <f t="shared" si="7"/>
        <v>15.533132640957687</v>
      </c>
      <c r="E99" s="28">
        <v>4982704</v>
      </c>
      <c r="F99" s="4">
        <f t="shared" si="8"/>
        <v>15.698554226288932</v>
      </c>
      <c r="G99" s="28">
        <v>5427720</v>
      </c>
      <c r="H99" s="4">
        <f t="shared" si="9"/>
        <v>17.124138424945997</v>
      </c>
      <c r="I99" s="11">
        <f t="shared" si="10"/>
        <v>1.4255841986570648</v>
      </c>
      <c r="J99" s="8">
        <f t="shared" si="11"/>
        <v>9.0809903772525069E-2</v>
      </c>
    </row>
    <row r="100" spans="1:10" x14ac:dyDescent="0.3">
      <c r="A100">
        <v>200</v>
      </c>
      <c r="B100" t="s">
        <v>63</v>
      </c>
      <c r="C100" s="39">
        <v>2029808</v>
      </c>
      <c r="D100" s="4">
        <f t="shared" si="7"/>
        <v>6.3568320878140057</v>
      </c>
      <c r="E100" s="28">
        <v>2012339</v>
      </c>
      <c r="F100" s="4">
        <f t="shared" si="8"/>
        <v>6.3400942366185191</v>
      </c>
      <c r="G100" s="28">
        <v>2466864</v>
      </c>
      <c r="H100" s="4">
        <f t="shared" si="9"/>
        <v>7.7828113114744273</v>
      </c>
      <c r="I100" s="11">
        <f t="shared" si="10"/>
        <v>1.4427170748559082</v>
      </c>
      <c r="J100" s="8">
        <f t="shared" si="11"/>
        <v>0.22755451591290218</v>
      </c>
    </row>
    <row r="101" spans="1:10" x14ac:dyDescent="0.3">
      <c r="A101">
        <v>500</v>
      </c>
      <c r="B101" t="s">
        <v>64</v>
      </c>
      <c r="C101" s="39">
        <v>9719</v>
      </c>
      <c r="D101" s="4">
        <f t="shared" si="7"/>
        <v>3.0437386719071126E-2</v>
      </c>
      <c r="E101" s="28">
        <v>10520</v>
      </c>
      <c r="F101" s="4">
        <f t="shared" si="8"/>
        <v>3.314441123947149E-2</v>
      </c>
      <c r="G101" s="28">
        <v>6869</v>
      </c>
      <c r="H101" s="4">
        <f t="shared" si="9"/>
        <v>2.1671292336552742E-2</v>
      </c>
      <c r="I101" s="11">
        <f t="shared" si="10"/>
        <v>-1.1473118902918748E-2</v>
      </c>
      <c r="J101" s="8">
        <f t="shared" si="11"/>
        <v>-0.34615545951395499</v>
      </c>
    </row>
    <row r="102" spans="1:10" x14ac:dyDescent="0.3">
      <c r="A102">
        <v>600</v>
      </c>
      <c r="B102" t="s">
        <v>65</v>
      </c>
      <c r="C102" s="39">
        <v>5543</v>
      </c>
      <c r="D102" s="4">
        <f t="shared" si="7"/>
        <v>1.7359238047516334E-2</v>
      </c>
      <c r="E102" s="28">
        <v>2476</v>
      </c>
      <c r="F102" s="4">
        <f t="shared" si="8"/>
        <v>7.8009089571227583E-3</v>
      </c>
      <c r="G102" s="28">
        <v>0</v>
      </c>
      <c r="H102" s="4">
        <f t="shared" si="9"/>
        <v>0</v>
      </c>
      <c r="I102" s="11">
        <f t="shared" si="10"/>
        <v>-7.8009089571227583E-3</v>
      </c>
      <c r="J102" s="8">
        <f t="shared" si="11"/>
        <v>-1</v>
      </c>
    </row>
    <row r="103" spans="1:10" x14ac:dyDescent="0.3">
      <c r="B103" s="1" t="s">
        <v>144</v>
      </c>
      <c r="C103" s="15">
        <f>SUM(C90:C102)</f>
        <v>19342860</v>
      </c>
      <c r="D103" s="5">
        <f t="shared" si="7"/>
        <v>60.576819639145192</v>
      </c>
      <c r="E103" s="5">
        <f>SUM(E90:E102)</f>
        <v>18960061</v>
      </c>
      <c r="F103" s="5">
        <f t="shared" si="8"/>
        <v>59.73574704462596</v>
      </c>
      <c r="G103" s="5">
        <f>SUM(G90:G102)</f>
        <v>21704775</v>
      </c>
      <c r="H103" s="5">
        <f t="shared" si="9"/>
        <v>68.477292782661451</v>
      </c>
      <c r="I103" s="15">
        <f t="shared" si="10"/>
        <v>8.7415457380354908</v>
      </c>
      <c r="J103" s="14">
        <f t="shared" si="11"/>
        <v>0.14633692839741444</v>
      </c>
    </row>
    <row r="104" spans="1:10" x14ac:dyDescent="0.3">
      <c r="B104" s="1"/>
      <c r="C104" s="1"/>
      <c r="D104" s="4"/>
      <c r="E104" s="5"/>
      <c r="F104" s="4"/>
      <c r="G104" s="5"/>
      <c r="H104" s="4"/>
      <c r="I104" s="11"/>
      <c r="J104" s="8"/>
    </row>
    <row r="105" spans="1:10" x14ac:dyDescent="0.3">
      <c r="B105" s="1" t="s">
        <v>145</v>
      </c>
      <c r="C105" s="1"/>
      <c r="D105" s="4"/>
      <c r="E105" s="5"/>
      <c r="F105" s="4"/>
      <c r="G105" s="5"/>
      <c r="H105" s="4"/>
      <c r="I105" s="11"/>
      <c r="J105" s="8"/>
    </row>
    <row r="106" spans="1:10" x14ac:dyDescent="0.3">
      <c r="B106" s="2" t="s">
        <v>59</v>
      </c>
      <c r="D106" s="4"/>
      <c r="E106" s="5"/>
      <c r="F106" s="4"/>
      <c r="G106" s="5"/>
      <c r="H106" s="4"/>
      <c r="I106" s="11"/>
      <c r="J106" s="8"/>
    </row>
    <row r="107" spans="1:10" x14ac:dyDescent="0.3">
      <c r="A107">
        <v>100</v>
      </c>
      <c r="B107" t="s">
        <v>60</v>
      </c>
      <c r="C107" s="4">
        <v>1092808</v>
      </c>
      <c r="D107" s="4">
        <f t="shared" si="7"/>
        <v>3.4223911622280769</v>
      </c>
      <c r="E107" s="28">
        <v>502912</v>
      </c>
      <c r="F107" s="4">
        <f t="shared" si="8"/>
        <v>1.5844792913750083</v>
      </c>
      <c r="G107" s="28">
        <v>1411941</v>
      </c>
      <c r="H107" s="4">
        <f t="shared" si="9"/>
        <v>4.4545910864703178</v>
      </c>
      <c r="I107" s="11">
        <f t="shared" si="10"/>
        <v>2.8701117950953092</v>
      </c>
      <c r="J107" s="8">
        <f t="shared" si="11"/>
        <v>1.8113911685173438</v>
      </c>
    </row>
    <row r="108" spans="1:10" x14ac:dyDescent="0.3">
      <c r="A108">
        <v>200</v>
      </c>
      <c r="B108" t="s">
        <v>63</v>
      </c>
      <c r="C108" s="4">
        <v>28739</v>
      </c>
      <c r="D108" s="4">
        <f t="shared" si="7"/>
        <v>9.0003092593824996E-2</v>
      </c>
      <c r="E108" s="28">
        <v>13318</v>
      </c>
      <c r="F108" s="4">
        <f t="shared" si="8"/>
        <v>4.1959816434152218E-2</v>
      </c>
      <c r="G108" s="28">
        <v>37010</v>
      </c>
      <c r="H108" s="4">
        <f t="shared" si="9"/>
        <v>0.11676438045942888</v>
      </c>
      <c r="I108" s="11">
        <f t="shared" si="10"/>
        <v>7.480456402527666E-2</v>
      </c>
      <c r="J108" s="8">
        <f t="shared" si="11"/>
        <v>1.7827667130686307</v>
      </c>
    </row>
    <row r="109" spans="1:10" x14ac:dyDescent="0.3">
      <c r="A109">
        <v>500</v>
      </c>
      <c r="B109" t="s">
        <v>64</v>
      </c>
      <c r="C109" s="4">
        <v>0</v>
      </c>
      <c r="D109" s="4">
        <f t="shared" si="7"/>
        <v>0</v>
      </c>
      <c r="E109" s="28">
        <v>0</v>
      </c>
      <c r="F109" s="4">
        <f t="shared" si="8"/>
        <v>0</v>
      </c>
      <c r="G109" s="28">
        <v>10000</v>
      </c>
      <c r="H109" s="4">
        <f t="shared" si="9"/>
        <v>3.1549413796116962E-2</v>
      </c>
      <c r="I109" s="11">
        <f t="shared" si="10"/>
        <v>3.1549413796116962E-2</v>
      </c>
      <c r="J109" s="8" t="e">
        <f t="shared" si="11"/>
        <v>#DIV/0!</v>
      </c>
    </row>
    <row r="110" spans="1:10" x14ac:dyDescent="0.3">
      <c r="A110">
        <v>600</v>
      </c>
      <c r="B110" t="s">
        <v>65</v>
      </c>
      <c r="C110" s="4">
        <v>8541</v>
      </c>
      <c r="D110" s="4">
        <f t="shared" si="7"/>
        <v>2.67481963131584E-2</v>
      </c>
      <c r="E110" s="28">
        <v>8241</v>
      </c>
      <c r="F110" s="4">
        <f t="shared" si="8"/>
        <v>2.5964172340730472E-2</v>
      </c>
      <c r="G110" s="28">
        <v>111000</v>
      </c>
      <c r="H110" s="4">
        <f t="shared" si="9"/>
        <v>0.35019849313689827</v>
      </c>
      <c r="I110" s="11">
        <f t="shared" si="10"/>
        <v>0.32423432079616782</v>
      </c>
      <c r="J110" s="8">
        <f t="shared" si="11"/>
        <v>12.487758767782307</v>
      </c>
    </row>
    <row r="111" spans="1:10" x14ac:dyDescent="0.3">
      <c r="A111">
        <v>900</v>
      </c>
      <c r="B111" t="s">
        <v>39</v>
      </c>
      <c r="C111" s="4">
        <v>40347</v>
      </c>
      <c r="D111" s="4">
        <f t="shared" si="7"/>
        <v>0.12635633727280202</v>
      </c>
      <c r="E111" s="28">
        <v>9582</v>
      </c>
      <c r="F111" s="4">
        <f t="shared" si="8"/>
        <v>3.0189139590933067E-2</v>
      </c>
      <c r="G111" s="28">
        <v>5000</v>
      </c>
      <c r="H111" s="4">
        <f t="shared" si="9"/>
        <v>1.5774706898058481E-2</v>
      </c>
      <c r="I111" s="11">
        <f t="shared" si="10"/>
        <v>-1.4414432692874585E-2</v>
      </c>
      <c r="J111" s="8">
        <f t="shared" si="11"/>
        <v>-0.47747080202324749</v>
      </c>
    </row>
    <row r="112" spans="1:10" x14ac:dyDescent="0.3">
      <c r="B112" t="s">
        <v>114</v>
      </c>
      <c r="D112" s="4">
        <f t="shared" si="7"/>
        <v>0</v>
      </c>
      <c r="E112" s="28"/>
      <c r="F112" s="4">
        <f t="shared" si="8"/>
        <v>0</v>
      </c>
      <c r="G112" s="28"/>
      <c r="H112" s="4">
        <f t="shared" si="9"/>
        <v>0</v>
      </c>
      <c r="I112" s="11">
        <f t="shared" si="10"/>
        <v>0</v>
      </c>
      <c r="J112" s="8" t="e">
        <f t="shared" si="11"/>
        <v>#DIV/0!</v>
      </c>
    </row>
    <row r="113" spans="1:10" x14ac:dyDescent="0.3">
      <c r="A113">
        <v>100</v>
      </c>
      <c r="B113" t="s">
        <v>60</v>
      </c>
      <c r="C113" s="4">
        <v>217939</v>
      </c>
      <c r="D113" s="4">
        <f t="shared" si="7"/>
        <v>0.68252841075909476</v>
      </c>
      <c r="E113" s="28">
        <v>116205</v>
      </c>
      <c r="F113" s="4">
        <f t="shared" si="8"/>
        <v>0.36611656920939017</v>
      </c>
      <c r="G113" s="28">
        <v>293343</v>
      </c>
      <c r="H113" s="4">
        <f t="shared" si="9"/>
        <v>0.92547996911943387</v>
      </c>
      <c r="I113" s="11">
        <f t="shared" si="10"/>
        <v>0.55936339991004369</v>
      </c>
      <c r="J113" s="8">
        <f t="shared" si="11"/>
        <v>1.5278286943362331</v>
      </c>
    </row>
    <row r="114" spans="1:10" x14ac:dyDescent="0.3">
      <c r="A114">
        <v>200</v>
      </c>
      <c r="B114" t="s">
        <v>63</v>
      </c>
      <c r="C114" s="4">
        <v>5824</v>
      </c>
      <c r="D114" s="4">
        <f t="shared" si="7"/>
        <v>1.8239257151133885E-2</v>
      </c>
      <c r="E114" s="28">
        <v>2741</v>
      </c>
      <c r="F114" s="4">
        <f t="shared" si="8"/>
        <v>8.6358204569763654E-3</v>
      </c>
      <c r="G114" s="28">
        <v>6895</v>
      </c>
      <c r="H114" s="4">
        <f t="shared" si="9"/>
        <v>2.1753320812422646E-2</v>
      </c>
      <c r="I114" s="11">
        <f t="shared" si="10"/>
        <v>1.3117500355446281E-2</v>
      </c>
      <c r="J114" s="8">
        <f t="shared" si="11"/>
        <v>1.518963996622861</v>
      </c>
    </row>
    <row r="115" spans="1:10" x14ac:dyDescent="0.3">
      <c r="A115">
        <v>500</v>
      </c>
      <c r="B115" t="s">
        <v>64</v>
      </c>
      <c r="D115" s="4">
        <f t="shared" si="7"/>
        <v>0</v>
      </c>
      <c r="E115" s="28"/>
      <c r="F115" s="4">
        <f t="shared" si="8"/>
        <v>0</v>
      </c>
      <c r="G115" s="28">
        <v>4500</v>
      </c>
      <c r="H115" s="4">
        <f t="shared" si="9"/>
        <v>1.4197236208252634E-2</v>
      </c>
      <c r="I115" s="11">
        <f t="shared" si="10"/>
        <v>1.4197236208252634E-2</v>
      </c>
      <c r="J115" s="8" t="e">
        <f t="shared" si="11"/>
        <v>#DIV/0!</v>
      </c>
    </row>
    <row r="116" spans="1:10" x14ac:dyDescent="0.3">
      <c r="A116">
        <v>900</v>
      </c>
      <c r="B116" t="s">
        <v>39</v>
      </c>
      <c r="D116" s="4">
        <f t="shared" si="7"/>
        <v>0</v>
      </c>
      <c r="E116" s="28"/>
      <c r="F116" s="4">
        <f t="shared" si="8"/>
        <v>0</v>
      </c>
      <c r="G116" s="28">
        <v>50000</v>
      </c>
      <c r="H116" s="4">
        <f t="shared" si="9"/>
        <v>0.15774706898058483</v>
      </c>
      <c r="I116" s="11">
        <f t="shared" si="10"/>
        <v>0.15774706898058483</v>
      </c>
      <c r="J116" s="8" t="e">
        <f t="shared" si="11"/>
        <v>#DIV/0!</v>
      </c>
    </row>
    <row r="117" spans="1:10" x14ac:dyDescent="0.3">
      <c r="B117" s="1" t="s">
        <v>73</v>
      </c>
      <c r="C117" s="15">
        <f>SUM(C107:C116)</f>
        <v>1394198</v>
      </c>
      <c r="D117" s="5">
        <f t="shared" si="7"/>
        <v>4.3662664563180913</v>
      </c>
      <c r="E117" s="5">
        <f>SUM(E107:E116)</f>
        <v>652999</v>
      </c>
      <c r="F117" s="5">
        <f t="shared" si="8"/>
        <v>2.0573448094071907</v>
      </c>
      <c r="G117" s="5">
        <f>SUM(G107:G116)</f>
        <v>1929689</v>
      </c>
      <c r="H117" s="5">
        <f t="shared" si="9"/>
        <v>6.088055675881515</v>
      </c>
      <c r="I117" s="15">
        <f t="shared" si="10"/>
        <v>4.0307108664743243</v>
      </c>
      <c r="J117" s="14">
        <f t="shared" si="11"/>
        <v>1.9591810026418202</v>
      </c>
    </row>
    <row r="118" spans="1:10" x14ac:dyDescent="0.3">
      <c r="B118" s="1"/>
      <c r="C118" s="1"/>
      <c r="D118" s="4"/>
      <c r="E118" s="5"/>
      <c r="F118" s="4"/>
      <c r="G118" s="5"/>
      <c r="H118" s="4"/>
      <c r="I118" s="11"/>
      <c r="J118" s="8"/>
    </row>
    <row r="119" spans="1:10" x14ac:dyDescent="0.3">
      <c r="B119" s="1" t="s">
        <v>146</v>
      </c>
      <c r="C119" s="1"/>
      <c r="D119" s="4"/>
      <c r="E119" s="5"/>
      <c r="F119" s="4"/>
      <c r="G119" s="5"/>
      <c r="H119" s="4"/>
      <c r="I119" s="11"/>
      <c r="J119" s="8"/>
    </row>
    <row r="120" spans="1:10" x14ac:dyDescent="0.3">
      <c r="B120" s="2" t="s">
        <v>59</v>
      </c>
      <c r="C120" s="2"/>
      <c r="D120" s="4"/>
      <c r="E120" s="5"/>
      <c r="F120" s="4"/>
      <c r="G120" s="5"/>
      <c r="H120" s="4"/>
      <c r="I120" s="11"/>
      <c r="J120" s="8"/>
    </row>
    <row r="121" spans="1:10" x14ac:dyDescent="0.3">
      <c r="A121">
        <v>500</v>
      </c>
      <c r="B121" s="2" t="s">
        <v>64</v>
      </c>
      <c r="C121" s="28">
        <v>29560</v>
      </c>
      <c r="D121" s="4">
        <f t="shared" si="7"/>
        <v>9.2574251611867733E-2</v>
      </c>
      <c r="E121" s="4">
        <v>14856</v>
      </c>
      <c r="F121" s="4">
        <f t="shared" si="8"/>
        <v>4.680545374273655E-2</v>
      </c>
      <c r="G121" s="28">
        <v>0</v>
      </c>
      <c r="H121" s="4">
        <f t="shared" si="9"/>
        <v>0</v>
      </c>
      <c r="I121" s="11">
        <f t="shared" si="10"/>
        <v>-4.680545374273655E-2</v>
      </c>
      <c r="J121" s="8">
        <f t="shared" si="11"/>
        <v>-1</v>
      </c>
    </row>
    <row r="122" spans="1:10" x14ac:dyDescent="0.3">
      <c r="A122">
        <v>600</v>
      </c>
      <c r="B122" t="s">
        <v>65</v>
      </c>
      <c r="C122" s="31">
        <v>27040</v>
      </c>
      <c r="D122" s="4">
        <f t="shared" si="7"/>
        <v>8.4682265344550187E-2</v>
      </c>
      <c r="E122" s="4">
        <v>27040</v>
      </c>
      <c r="F122" s="4">
        <f t="shared" si="8"/>
        <v>8.5192479079402014E-2</v>
      </c>
      <c r="G122" s="31">
        <v>0</v>
      </c>
      <c r="H122" s="4">
        <f t="shared" si="9"/>
        <v>0</v>
      </c>
      <c r="I122" s="11">
        <f t="shared" si="10"/>
        <v>-8.5192479079402014E-2</v>
      </c>
      <c r="J122" s="8">
        <f t="shared" si="11"/>
        <v>-1</v>
      </c>
    </row>
    <row r="123" spans="1:10" x14ac:dyDescent="0.3">
      <c r="B123" t="s">
        <v>114</v>
      </c>
      <c r="C123" s="31"/>
      <c r="D123" s="4">
        <f t="shared" si="7"/>
        <v>0</v>
      </c>
      <c r="F123" s="4">
        <f t="shared" si="8"/>
        <v>0</v>
      </c>
      <c r="G123" s="31"/>
      <c r="H123" s="4">
        <f t="shared" si="9"/>
        <v>0</v>
      </c>
      <c r="I123" s="11">
        <f t="shared" si="10"/>
        <v>0</v>
      </c>
      <c r="J123" s="8" t="e">
        <f t="shared" si="11"/>
        <v>#DIV/0!</v>
      </c>
    </row>
    <row r="124" spans="1:10" x14ac:dyDescent="0.3">
      <c r="A124">
        <v>100</v>
      </c>
      <c r="B124" t="s">
        <v>60</v>
      </c>
      <c r="C124" s="31">
        <v>46062</v>
      </c>
      <c r="D124" s="4">
        <f t="shared" si="7"/>
        <v>0.14425423470046858</v>
      </c>
      <c r="E124" s="4">
        <v>25611</v>
      </c>
      <c r="F124" s="4">
        <f t="shared" si="8"/>
        <v>8.0690258199059353E-2</v>
      </c>
      <c r="G124" s="31">
        <v>130229</v>
      </c>
      <c r="H124" s="4">
        <f t="shared" si="9"/>
        <v>0.4108648609254516</v>
      </c>
      <c r="I124" s="11">
        <f t="shared" si="10"/>
        <v>0.33017460272639226</v>
      </c>
      <c r="J124" s="8">
        <f t="shared" si="11"/>
        <v>4.0918768894240731</v>
      </c>
    </row>
    <row r="125" spans="1:10" x14ac:dyDescent="0.3">
      <c r="A125">
        <v>200</v>
      </c>
      <c r="B125" t="s">
        <v>63</v>
      </c>
      <c r="C125" s="31">
        <v>13909</v>
      </c>
      <c r="D125" s="4">
        <f t="shared" si="7"/>
        <v>4.3559379758777682E-2</v>
      </c>
      <c r="E125" s="4">
        <v>9192</v>
      </c>
      <c r="F125" s="4">
        <f t="shared" si="8"/>
        <v>2.8960401911903227E-2</v>
      </c>
      <c r="G125" s="31">
        <v>41916</v>
      </c>
      <c r="H125" s="4">
        <f t="shared" si="9"/>
        <v>0.13224252286780386</v>
      </c>
      <c r="I125" s="11">
        <f t="shared" si="10"/>
        <v>0.10328212095590063</v>
      </c>
      <c r="J125" s="8">
        <f t="shared" si="11"/>
        <v>3.5663220859324429</v>
      </c>
    </row>
    <row r="126" spans="1:10" x14ac:dyDescent="0.3">
      <c r="A126">
        <v>500</v>
      </c>
      <c r="B126" t="s">
        <v>64</v>
      </c>
      <c r="C126" s="31">
        <v>31147</v>
      </c>
      <c r="D126" s="4">
        <f t="shared" si="7"/>
        <v>9.7544323915928419E-2</v>
      </c>
      <c r="E126" s="4">
        <v>6537</v>
      </c>
      <c r="F126" s="4">
        <f t="shared" si="8"/>
        <v>2.0595533866200111E-2</v>
      </c>
      <c r="G126" s="31"/>
      <c r="H126" s="4">
        <f t="shared" si="9"/>
        <v>0</v>
      </c>
      <c r="I126" s="11">
        <f t="shared" si="10"/>
        <v>-2.0595533866200111E-2</v>
      </c>
      <c r="J126" s="8">
        <f t="shared" si="11"/>
        <v>-1</v>
      </c>
    </row>
    <row r="127" spans="1:10" x14ac:dyDescent="0.3">
      <c r="A127">
        <v>600</v>
      </c>
      <c r="B127" t="s">
        <v>65</v>
      </c>
      <c r="C127" s="31"/>
      <c r="D127" s="4">
        <f t="shared" si="7"/>
        <v>0</v>
      </c>
      <c r="F127" s="4">
        <f t="shared" si="8"/>
        <v>0</v>
      </c>
      <c r="G127" s="31">
        <v>75000</v>
      </c>
      <c r="H127" s="4">
        <f t="shared" si="9"/>
        <v>0.23662060347087724</v>
      </c>
      <c r="I127" s="11">
        <f t="shared" si="10"/>
        <v>0.23662060347087724</v>
      </c>
      <c r="J127" s="8" t="e">
        <f t="shared" si="11"/>
        <v>#DIV/0!</v>
      </c>
    </row>
    <row r="128" spans="1:10" x14ac:dyDescent="0.3">
      <c r="B128" s="1" t="s">
        <v>147</v>
      </c>
      <c r="C128" s="15">
        <f>SUM(C121:C127)</f>
        <v>147718</v>
      </c>
      <c r="D128" s="5">
        <f t="shared" si="7"/>
        <v>0.46261445533159262</v>
      </c>
      <c r="E128" s="5">
        <f>SUM(E121:E127)</f>
        <v>83236</v>
      </c>
      <c r="F128" s="5">
        <f t="shared" si="8"/>
        <v>0.26224412679930126</v>
      </c>
      <c r="G128" s="5">
        <f>SUM(G122:G127)</f>
        <v>247145</v>
      </c>
      <c r="H128" s="5">
        <f t="shared" si="9"/>
        <v>0.77972798726413273</v>
      </c>
      <c r="I128" s="15">
        <f t="shared" si="10"/>
        <v>0.51748386046483152</v>
      </c>
      <c r="J128" s="14">
        <f t="shared" si="11"/>
        <v>1.9732905624264694</v>
      </c>
    </row>
    <row r="129" spans="1:10" x14ac:dyDescent="0.3">
      <c r="D129" s="4"/>
      <c r="E129" s="4"/>
      <c r="F129" s="4"/>
      <c r="G129" s="4"/>
      <c r="H129" s="4"/>
      <c r="I129" s="11"/>
      <c r="J129" s="8"/>
    </row>
    <row r="130" spans="1:10" x14ac:dyDescent="0.3">
      <c r="B130" s="1" t="s">
        <v>76</v>
      </c>
      <c r="C130" s="1"/>
      <c r="D130" s="4"/>
      <c r="E130" s="4"/>
      <c r="F130" s="4"/>
      <c r="G130" s="4"/>
      <c r="H130" s="4"/>
      <c r="I130" s="11"/>
      <c r="J130" s="8"/>
    </row>
    <row r="131" spans="1:10" x14ac:dyDescent="0.3">
      <c r="B131" s="2" t="s">
        <v>59</v>
      </c>
      <c r="C131" s="2"/>
      <c r="D131" s="4"/>
      <c r="E131" s="4"/>
      <c r="F131" s="4"/>
      <c r="G131" s="4"/>
      <c r="H131" s="4"/>
      <c r="I131" s="11"/>
      <c r="J131" s="8"/>
    </row>
    <row r="132" spans="1:10" x14ac:dyDescent="0.3">
      <c r="A132">
        <v>100</v>
      </c>
      <c r="B132" t="s">
        <v>60</v>
      </c>
      <c r="C132" s="4">
        <v>1576099</v>
      </c>
      <c r="D132" s="4">
        <f t="shared" si="7"/>
        <v>4.9359331999733804</v>
      </c>
      <c r="E132" s="4">
        <v>1557332</v>
      </c>
      <c r="F132" s="4">
        <f t="shared" si="8"/>
        <v>4.9065448901510091</v>
      </c>
      <c r="G132" s="4">
        <v>2649641</v>
      </c>
      <c r="H132" s="4">
        <f t="shared" si="9"/>
        <v>8.3594620320157151</v>
      </c>
      <c r="I132" s="11">
        <f t="shared" si="10"/>
        <v>3.452917141864706</v>
      </c>
      <c r="J132" s="8">
        <f t="shared" si="11"/>
        <v>0.7037369919504467</v>
      </c>
    </row>
    <row r="133" spans="1:10" x14ac:dyDescent="0.3">
      <c r="A133">
        <v>200</v>
      </c>
      <c r="B133" s="2" t="s">
        <v>63</v>
      </c>
      <c r="C133" s="40">
        <v>630192</v>
      </c>
      <c r="D133" s="4">
        <f t="shared" ref="D133:D196" si="12">C133/$L$1</f>
        <v>1.9735978610211824</v>
      </c>
      <c r="E133" s="4">
        <v>748913</v>
      </c>
      <c r="F133" s="4">
        <f t="shared" ref="F133:F196" si="13">E133/$L$2</f>
        <v>2.3595323626032618</v>
      </c>
      <c r="G133" s="4">
        <v>1066705</v>
      </c>
      <c r="H133" s="4">
        <f t="shared" ref="H133:H196" si="14">G133/$L$3</f>
        <v>3.3653917443386945</v>
      </c>
      <c r="I133" s="11">
        <f t="shared" si="10"/>
        <v>1.0058593817354327</v>
      </c>
      <c r="J133" s="8">
        <f t="shared" si="11"/>
        <v>0.42629607361082023</v>
      </c>
    </row>
    <row r="134" spans="1:10" x14ac:dyDescent="0.3">
      <c r="A134">
        <v>500</v>
      </c>
      <c r="B134" t="s">
        <v>64</v>
      </c>
      <c r="C134" s="39">
        <v>651543</v>
      </c>
      <c r="D134" s="4">
        <f t="shared" si="12"/>
        <v>2.0404636541932049</v>
      </c>
      <c r="E134" s="4">
        <v>620693</v>
      </c>
      <c r="F134" s="4">
        <f t="shared" si="13"/>
        <v>1.9555612210514524</v>
      </c>
      <c r="G134" s="4">
        <v>600170</v>
      </c>
      <c r="H134" s="4">
        <f t="shared" si="14"/>
        <v>1.8935011678015519</v>
      </c>
      <c r="I134" s="11">
        <f t="shared" si="10"/>
        <v>-6.2060053249900493E-2</v>
      </c>
      <c r="J134" s="8">
        <f t="shared" si="11"/>
        <v>-3.1735162561943461E-2</v>
      </c>
    </row>
    <row r="135" spans="1:10" x14ac:dyDescent="0.3">
      <c r="A135">
        <v>600</v>
      </c>
      <c r="B135" t="s">
        <v>65</v>
      </c>
      <c r="C135" s="39">
        <v>443076</v>
      </c>
      <c r="D135" s="4">
        <f t="shared" si="12"/>
        <v>1.3875990902293609</v>
      </c>
      <c r="E135" s="4">
        <v>339580</v>
      </c>
      <c r="F135" s="4">
        <f t="shared" si="13"/>
        <v>1.0698839513973126</v>
      </c>
      <c r="G135" s="4">
        <v>2263005</v>
      </c>
      <c r="H135" s="4">
        <f t="shared" si="14"/>
        <v>7.1396481167681669</v>
      </c>
      <c r="I135" s="11">
        <f t="shared" si="10"/>
        <v>6.0697641653708541</v>
      </c>
      <c r="J135" s="8">
        <f t="shared" si="11"/>
        <v>5.6732920962535154</v>
      </c>
    </row>
    <row r="136" spans="1:10" x14ac:dyDescent="0.3">
      <c r="A136">
        <v>700</v>
      </c>
      <c r="B136" t="s">
        <v>95</v>
      </c>
      <c r="C136" s="39">
        <v>58667</v>
      </c>
      <c r="D136" s="4">
        <f t="shared" si="12"/>
        <v>0.18372982473996766</v>
      </c>
      <c r="E136" s="4">
        <v>28600</v>
      </c>
      <c r="F136" s="4">
        <f t="shared" si="13"/>
        <v>9.010742979552136E-2</v>
      </c>
      <c r="G136" s="4">
        <v>0</v>
      </c>
      <c r="H136" s="4">
        <f t="shared" si="14"/>
        <v>0</v>
      </c>
      <c r="I136" s="11">
        <f t="shared" si="10"/>
        <v>-9.010742979552136E-2</v>
      </c>
      <c r="J136" s="8">
        <f t="shared" si="11"/>
        <v>-1</v>
      </c>
    </row>
    <row r="137" spans="1:10" x14ac:dyDescent="0.3">
      <c r="A137">
        <v>900</v>
      </c>
      <c r="B137" t="s">
        <v>39</v>
      </c>
      <c r="C137" s="39">
        <v>54619</v>
      </c>
      <c r="D137" s="4">
        <f t="shared" si="12"/>
        <v>0.17105253886294328</v>
      </c>
      <c r="E137" s="4">
        <v>41871</v>
      </c>
      <c r="F137" s="4">
        <f t="shared" si="13"/>
        <v>0.13191916758630332</v>
      </c>
      <c r="G137" s="4">
        <v>21085</v>
      </c>
      <c r="H137" s="4">
        <f t="shared" si="14"/>
        <v>6.6521938989112614E-2</v>
      </c>
      <c r="I137" s="11">
        <f t="shared" si="10"/>
        <v>-6.5397228597190701E-2</v>
      </c>
      <c r="J137" s="8">
        <f t="shared" si="11"/>
        <v>-0.49573712291966171</v>
      </c>
    </row>
    <row r="138" spans="1:10" x14ac:dyDescent="0.3">
      <c r="B138" t="s">
        <v>148</v>
      </c>
      <c r="D138" s="4">
        <f t="shared" si="12"/>
        <v>0</v>
      </c>
      <c r="E138" s="4"/>
      <c r="F138" s="4">
        <f t="shared" si="13"/>
        <v>0</v>
      </c>
      <c r="G138" s="4"/>
      <c r="H138" s="4">
        <f t="shared" si="14"/>
        <v>0</v>
      </c>
      <c r="I138" s="11">
        <f t="shared" si="10"/>
        <v>0</v>
      </c>
      <c r="J138" s="8" t="e">
        <f t="shared" si="11"/>
        <v>#DIV/0!</v>
      </c>
    </row>
    <row r="139" spans="1:10" x14ac:dyDescent="0.3">
      <c r="A139">
        <v>500</v>
      </c>
      <c r="B139" t="s">
        <v>64</v>
      </c>
      <c r="C139" s="39">
        <v>216931</v>
      </c>
      <c r="D139" s="4">
        <f t="shared" si="12"/>
        <v>0.6793716162521678</v>
      </c>
      <c r="E139" s="4">
        <v>211390</v>
      </c>
      <c r="F139" s="4">
        <f t="shared" si="13"/>
        <v>0.6660073281285056</v>
      </c>
      <c r="G139" s="11">
        <v>289570</v>
      </c>
      <c r="H139" s="4">
        <f t="shared" si="14"/>
        <v>0.91357637529415892</v>
      </c>
      <c r="I139" s="11">
        <f t="shared" si="10"/>
        <v>0.24756904716565331</v>
      </c>
      <c r="J139" s="8">
        <f t="shared" si="11"/>
        <v>0.3717212059232553</v>
      </c>
    </row>
    <row r="140" spans="1:10" x14ac:dyDescent="0.3">
      <c r="B140" t="s">
        <v>114</v>
      </c>
      <c r="D140" s="4"/>
      <c r="E140" s="4"/>
      <c r="F140" s="4"/>
      <c r="G140" s="4"/>
      <c r="H140" s="4"/>
      <c r="I140" s="11"/>
      <c r="J140" s="8"/>
    </row>
    <row r="141" spans="1:10" x14ac:dyDescent="0.3">
      <c r="A141">
        <v>100</v>
      </c>
      <c r="B141" t="s">
        <v>60</v>
      </c>
      <c r="C141" s="39">
        <v>1976193</v>
      </c>
      <c r="D141" s="4">
        <f t="shared" si="12"/>
        <v>6.1889238164956604</v>
      </c>
      <c r="E141" s="4">
        <v>1473882</v>
      </c>
      <c r="F141" s="4">
        <f t="shared" si="13"/>
        <v>4.6436265329329585</v>
      </c>
      <c r="G141" s="4">
        <v>1553975</v>
      </c>
      <c r="H141" s="4">
        <f t="shared" si="14"/>
        <v>4.9027000303820856</v>
      </c>
      <c r="I141" s="11">
        <f t="shared" si="10"/>
        <v>0.25907349744912711</v>
      </c>
      <c r="J141" s="8">
        <f t="shared" si="11"/>
        <v>5.5791200177653787E-2</v>
      </c>
    </row>
    <row r="142" spans="1:10" x14ac:dyDescent="0.3">
      <c r="A142">
        <v>200</v>
      </c>
      <c r="B142" t="s">
        <v>63</v>
      </c>
      <c r="C142" s="39">
        <v>696948</v>
      </c>
      <c r="D142" s="4">
        <f t="shared" si="12"/>
        <v>2.1826603353311227</v>
      </c>
      <c r="E142" s="4">
        <v>480518</v>
      </c>
      <c r="F142" s="4">
        <f t="shared" si="13"/>
        <v>1.5139245437232285</v>
      </c>
      <c r="G142" s="4">
        <v>551117</v>
      </c>
      <c r="H142" s="4">
        <f t="shared" si="14"/>
        <v>1.7387418283074592</v>
      </c>
      <c r="I142" s="11">
        <f t="shared" si="10"/>
        <v>0.22481728458423067</v>
      </c>
      <c r="J142" s="8">
        <f t="shared" si="11"/>
        <v>0.14849966302239376</v>
      </c>
    </row>
    <row r="143" spans="1:10" x14ac:dyDescent="0.3">
      <c r="A143">
        <v>500</v>
      </c>
      <c r="B143" t="s">
        <v>64</v>
      </c>
      <c r="C143" s="39">
        <v>167987</v>
      </c>
      <c r="D143" s="4">
        <f t="shared" si="12"/>
        <v>0.52609170519360027</v>
      </c>
      <c r="E143" s="4">
        <v>158778</v>
      </c>
      <c r="F143" s="4">
        <f t="shared" si="13"/>
        <v>0.50024746461794722</v>
      </c>
      <c r="G143" s="4">
        <v>123654</v>
      </c>
      <c r="H143" s="4">
        <f t="shared" si="14"/>
        <v>0.39012112135450472</v>
      </c>
      <c r="I143" s="11">
        <f t="shared" si="10"/>
        <v>-0.11012634326344251</v>
      </c>
      <c r="J143" s="8">
        <f t="shared" si="11"/>
        <v>-0.22014373095833484</v>
      </c>
    </row>
    <row r="144" spans="1:10" x14ac:dyDescent="0.3">
      <c r="A144">
        <v>600</v>
      </c>
      <c r="B144" t="s">
        <v>65</v>
      </c>
      <c r="C144" s="39">
        <v>183500</v>
      </c>
      <c r="D144" s="4">
        <f t="shared" si="12"/>
        <v>0.57467439684633725</v>
      </c>
      <c r="E144" s="4">
        <v>172693</v>
      </c>
      <c r="F144" s="4">
        <f t="shared" si="13"/>
        <v>0.54408819488384508</v>
      </c>
      <c r="G144" s="4">
        <v>146483</v>
      </c>
      <c r="H144" s="4">
        <f t="shared" si="14"/>
        <v>0.46214527810966011</v>
      </c>
      <c r="I144" s="11">
        <f t="shared" si="10"/>
        <v>-8.1942916774184971E-2</v>
      </c>
      <c r="J144" s="8">
        <f t="shared" si="11"/>
        <v>-0.15060594503741914</v>
      </c>
    </row>
    <row r="145" spans="1:10" x14ac:dyDescent="0.3">
      <c r="A145">
        <v>700</v>
      </c>
      <c r="B145" t="s">
        <v>95</v>
      </c>
      <c r="C145" s="41">
        <v>0</v>
      </c>
      <c r="D145" s="4">
        <f t="shared" si="12"/>
        <v>0</v>
      </c>
      <c r="E145" s="4">
        <v>22</v>
      </c>
      <c r="F145" s="4">
        <f t="shared" si="13"/>
        <v>6.9313407535016427E-5</v>
      </c>
      <c r="G145" s="4"/>
      <c r="H145" s="4">
        <f t="shared" si="14"/>
        <v>0</v>
      </c>
      <c r="I145" s="11">
        <f t="shared" si="10"/>
        <v>-6.9313407535016427E-5</v>
      </c>
      <c r="J145" s="8">
        <f t="shared" si="11"/>
        <v>-1</v>
      </c>
    </row>
    <row r="146" spans="1:10" x14ac:dyDescent="0.3">
      <c r="A146">
        <v>900</v>
      </c>
      <c r="B146" t="s">
        <v>39</v>
      </c>
      <c r="C146" s="39">
        <v>72061</v>
      </c>
      <c r="D146" s="4">
        <f t="shared" si="12"/>
        <v>0.22567635809887687</v>
      </c>
      <c r="E146" s="4">
        <v>81677</v>
      </c>
      <c r="F146" s="4">
        <f t="shared" si="13"/>
        <v>0.2573323266926153</v>
      </c>
      <c r="G146" s="4">
        <v>75200</v>
      </c>
      <c r="H146" s="4">
        <f t="shared" si="14"/>
        <v>0.23725159174679958</v>
      </c>
      <c r="I146" s="11">
        <f t="shared" si="10"/>
        <v>-2.008073494581572E-2</v>
      </c>
      <c r="J146" s="8">
        <f t="shared" si="11"/>
        <v>-7.8034249345603032E-2</v>
      </c>
    </row>
    <row r="147" spans="1:10" x14ac:dyDescent="0.3">
      <c r="B147" s="1" t="s">
        <v>78</v>
      </c>
      <c r="C147" s="15">
        <f>SUM(C132:C146)</f>
        <v>6727816</v>
      </c>
      <c r="D147" s="5">
        <f t="shared" si="12"/>
        <v>21.069774397237804</v>
      </c>
      <c r="E147" s="5">
        <f>SUM(E132:E146)</f>
        <v>5915949</v>
      </c>
      <c r="F147" s="5">
        <f t="shared" si="13"/>
        <v>18.638844726971495</v>
      </c>
      <c r="G147" s="5">
        <f>SUM(G132:G146)</f>
        <v>9340605</v>
      </c>
      <c r="H147" s="5">
        <f t="shared" si="14"/>
        <v>29.469061225107907</v>
      </c>
      <c r="I147" s="15">
        <f t="shared" si="10"/>
        <v>10.830216498136412</v>
      </c>
      <c r="J147" s="14">
        <f t="shared" si="11"/>
        <v>0.58105621119663375</v>
      </c>
    </row>
    <row r="148" spans="1:10" x14ac:dyDescent="0.3">
      <c r="D148" s="4"/>
      <c r="E148" s="4"/>
      <c r="F148" s="4"/>
      <c r="G148" s="4"/>
      <c r="H148" s="4"/>
      <c r="I148" s="11"/>
      <c r="J148" s="8"/>
    </row>
    <row r="149" spans="1:10" x14ac:dyDescent="0.3">
      <c r="B149" s="1" t="s">
        <v>79</v>
      </c>
      <c r="C149" s="1"/>
      <c r="D149" s="4"/>
      <c r="E149" s="4"/>
      <c r="F149" s="4"/>
      <c r="G149" s="4"/>
      <c r="H149" s="4"/>
      <c r="I149" s="11"/>
      <c r="J149" s="8"/>
    </row>
    <row r="150" spans="1:10" x14ac:dyDescent="0.3">
      <c r="A150">
        <v>100</v>
      </c>
      <c r="B150" t="s">
        <v>60</v>
      </c>
      <c r="C150" s="39">
        <v>62818</v>
      </c>
      <c r="D150" s="4">
        <f t="shared" si="12"/>
        <v>0.19672967989696574</v>
      </c>
      <c r="E150" s="4">
        <v>64743</v>
      </c>
      <c r="F150" s="4">
        <f t="shared" si="13"/>
        <v>0.20397990654725312</v>
      </c>
      <c r="G150" s="4">
        <v>49020</v>
      </c>
      <c r="H150" s="4">
        <f t="shared" si="14"/>
        <v>0.15465522642856536</v>
      </c>
      <c r="I150" s="11">
        <f t="shared" ref="I150:I211" si="15">H150-F150</f>
        <v>-4.9324680118687764E-2</v>
      </c>
      <c r="J150" s="8">
        <f t="shared" ref="J150:J211" si="16">I150/F150</f>
        <v>-0.24181146542128362</v>
      </c>
    </row>
    <row r="151" spans="1:10" x14ac:dyDescent="0.3">
      <c r="A151">
        <v>200</v>
      </c>
      <c r="B151" s="2" t="s">
        <v>63</v>
      </c>
      <c r="C151" s="40">
        <v>5018</v>
      </c>
      <c r="D151" s="4">
        <f t="shared" si="12"/>
        <v>1.5715074241825177E-2</v>
      </c>
      <c r="E151" s="4">
        <v>5013</v>
      </c>
      <c r="F151" s="4">
        <f t="shared" si="13"/>
        <v>1.5794005089683517E-2</v>
      </c>
      <c r="G151" s="4">
        <v>4192</v>
      </c>
      <c r="H151" s="4">
        <f t="shared" si="14"/>
        <v>1.3225514263332232E-2</v>
      </c>
      <c r="I151" s="11">
        <f t="shared" si="15"/>
        <v>-2.5684908263512857E-3</v>
      </c>
      <c r="J151" s="8">
        <f t="shared" si="16"/>
        <v>-0.16262441424873275</v>
      </c>
    </row>
    <row r="152" spans="1:10" x14ac:dyDescent="0.3">
      <c r="A152">
        <v>500</v>
      </c>
      <c r="B152" t="s">
        <v>64</v>
      </c>
      <c r="C152" s="39">
        <v>3278037</v>
      </c>
      <c r="D152" s="4">
        <f t="shared" si="12"/>
        <v>10.265961503078893</v>
      </c>
      <c r="E152" s="4">
        <v>3040214</v>
      </c>
      <c r="F152" s="4">
        <f t="shared" si="13"/>
        <v>9.5785269079846564</v>
      </c>
      <c r="G152" s="4">
        <v>2632613</v>
      </c>
      <c r="H152" s="4">
        <f t="shared" si="14"/>
        <v>8.3057396902036871</v>
      </c>
      <c r="I152" s="11">
        <f t="shared" si="15"/>
        <v>-1.2727872177809694</v>
      </c>
      <c r="J152" s="8">
        <f t="shared" si="16"/>
        <v>-0.13287922349729731</v>
      </c>
    </row>
    <row r="153" spans="1:10" x14ac:dyDescent="0.3">
      <c r="A153">
        <v>600</v>
      </c>
      <c r="B153" t="s">
        <v>65</v>
      </c>
      <c r="C153" s="39">
        <v>1528944</v>
      </c>
      <c r="D153" s="4">
        <f t="shared" si="12"/>
        <v>4.7882559728164917</v>
      </c>
      <c r="E153" s="4">
        <v>1394240</v>
      </c>
      <c r="F153" s="4">
        <f t="shared" si="13"/>
        <v>4.3927056964373321</v>
      </c>
      <c r="G153" s="4">
        <v>1235125</v>
      </c>
      <c r="H153" s="4">
        <f t="shared" si="14"/>
        <v>3.8967469714928966</v>
      </c>
      <c r="I153" s="11">
        <f t="shared" si="15"/>
        <v>-0.49595872494443549</v>
      </c>
      <c r="J153" s="8">
        <f t="shared" si="16"/>
        <v>-0.11290506562883981</v>
      </c>
    </row>
    <row r="154" spans="1:10" x14ac:dyDescent="0.3">
      <c r="A154">
        <v>700</v>
      </c>
      <c r="B154" t="s">
        <v>95</v>
      </c>
      <c r="C154" s="39">
        <v>0</v>
      </c>
      <c r="D154" s="4">
        <f t="shared" si="12"/>
        <v>0</v>
      </c>
      <c r="E154" s="4">
        <v>19241</v>
      </c>
      <c r="F154" s="4">
        <f t="shared" si="13"/>
        <v>6.0620876108238686E-2</v>
      </c>
      <c r="G154" s="4"/>
      <c r="H154" s="4">
        <f t="shared" si="14"/>
        <v>0</v>
      </c>
      <c r="I154" s="11">
        <f t="shared" si="15"/>
        <v>-6.0620876108238686E-2</v>
      </c>
      <c r="J154" s="8">
        <f t="shared" si="16"/>
        <v>-1</v>
      </c>
    </row>
    <row r="155" spans="1:10" x14ac:dyDescent="0.3">
      <c r="A155">
        <v>900</v>
      </c>
      <c r="B155" t="s">
        <v>69</v>
      </c>
      <c r="C155" s="39">
        <v>191055</v>
      </c>
      <c r="D155" s="4">
        <f t="shared" si="12"/>
        <v>0.59833469694537855</v>
      </c>
      <c r="E155" s="4">
        <v>181887</v>
      </c>
      <c r="F155" s="4">
        <f t="shared" si="13"/>
        <v>0.57305489801461518</v>
      </c>
      <c r="G155" s="4">
        <v>138500</v>
      </c>
      <c r="H155" s="4">
        <f t="shared" si="14"/>
        <v>0.43695938107621995</v>
      </c>
      <c r="I155" s="11">
        <f t="shared" si="15"/>
        <v>-0.13609551693839522</v>
      </c>
      <c r="J155" s="8">
        <f t="shared" si="16"/>
        <v>-0.2374912375933034</v>
      </c>
    </row>
    <row r="156" spans="1:10" x14ac:dyDescent="0.3">
      <c r="B156" t="s">
        <v>148</v>
      </c>
      <c r="D156" s="4">
        <f t="shared" si="12"/>
        <v>0</v>
      </c>
      <c r="E156" s="4"/>
      <c r="F156" s="4">
        <f t="shared" si="13"/>
        <v>0</v>
      </c>
      <c r="G156" s="4"/>
      <c r="H156" s="4">
        <f t="shared" si="14"/>
        <v>0</v>
      </c>
      <c r="I156" s="11">
        <f t="shared" si="15"/>
        <v>0</v>
      </c>
      <c r="J156" s="8" t="e">
        <f t="shared" si="16"/>
        <v>#DIV/0!</v>
      </c>
    </row>
    <row r="157" spans="1:10" x14ac:dyDescent="0.3">
      <c r="A157">
        <v>500</v>
      </c>
      <c r="B157" t="s">
        <v>64</v>
      </c>
      <c r="C157" s="39">
        <v>734687</v>
      </c>
      <c r="D157" s="4">
        <f t="shared" si="12"/>
        <v>2.3008490931653678</v>
      </c>
      <c r="E157" s="4">
        <v>733903</v>
      </c>
      <c r="F157" s="4">
        <f t="shared" si="13"/>
        <v>2.3122417150077803</v>
      </c>
      <c r="G157" s="11">
        <v>1691200</v>
      </c>
      <c r="H157" s="4">
        <f t="shared" si="14"/>
        <v>5.3356368611993013</v>
      </c>
      <c r="I157" s="11">
        <f t="shared" si="15"/>
        <v>3.0233951461915209</v>
      </c>
      <c r="J157" s="8">
        <f t="shared" si="16"/>
        <v>1.307560159722033</v>
      </c>
    </row>
    <row r="158" spans="1:10" x14ac:dyDescent="0.3">
      <c r="B158" t="s">
        <v>114</v>
      </c>
      <c r="D158" s="4">
        <f t="shared" si="12"/>
        <v>0</v>
      </c>
      <c r="E158" s="4"/>
      <c r="F158" s="4">
        <f t="shared" si="13"/>
        <v>0</v>
      </c>
      <c r="G158" s="4"/>
      <c r="H158" s="4">
        <f t="shared" si="14"/>
        <v>0</v>
      </c>
      <c r="I158" s="11">
        <f t="shared" si="15"/>
        <v>0</v>
      </c>
      <c r="J158" s="8" t="e">
        <f t="shared" si="16"/>
        <v>#DIV/0!</v>
      </c>
    </row>
    <row r="159" spans="1:10" x14ac:dyDescent="0.3">
      <c r="A159">
        <v>100</v>
      </c>
      <c r="B159" t="s">
        <v>60</v>
      </c>
      <c r="C159" s="39">
        <v>1244878</v>
      </c>
      <c r="D159" s="4">
        <f t="shared" si="12"/>
        <v>3.8986349525737034</v>
      </c>
      <c r="E159" s="4">
        <v>1249322</v>
      </c>
      <c r="F159" s="4">
        <f t="shared" si="13"/>
        <v>3.9361256785664454</v>
      </c>
      <c r="G159" s="4">
        <v>1417805</v>
      </c>
      <c r="H159" s="4">
        <f t="shared" si="14"/>
        <v>4.4730916627203614</v>
      </c>
      <c r="I159" s="11">
        <f t="shared" si="15"/>
        <v>0.53696598415391605</v>
      </c>
      <c r="J159" s="8">
        <f t="shared" si="16"/>
        <v>0.1364199286313138</v>
      </c>
    </row>
    <row r="160" spans="1:10" x14ac:dyDescent="0.3">
      <c r="A160">
        <v>200</v>
      </c>
      <c r="B160" t="s">
        <v>63</v>
      </c>
      <c r="C160" s="39">
        <v>212748</v>
      </c>
      <c r="D160" s="4">
        <f t="shared" si="12"/>
        <v>0.6662715453965371</v>
      </c>
      <c r="E160" s="4">
        <v>227994</v>
      </c>
      <c r="F160" s="4">
        <f t="shared" si="13"/>
        <v>0.71832004716084252</v>
      </c>
      <c r="G160" s="4">
        <v>228725</v>
      </c>
      <c r="H160" s="4">
        <f t="shared" si="14"/>
        <v>0.72161396705168523</v>
      </c>
      <c r="I160" s="11">
        <f t="shared" si="15"/>
        <v>3.2939198908427114E-3</v>
      </c>
      <c r="J160" s="8">
        <f t="shared" si="16"/>
        <v>4.5855881425861892E-3</v>
      </c>
    </row>
    <row r="161" spans="1:10" x14ac:dyDescent="0.3">
      <c r="A161">
        <v>500</v>
      </c>
      <c r="B161" t="s">
        <v>64</v>
      </c>
      <c r="C161" s="39">
        <v>32279</v>
      </c>
      <c r="D161" s="4">
        <f t="shared" si="12"/>
        <v>0.10108945425505678</v>
      </c>
      <c r="E161" s="4">
        <v>102983</v>
      </c>
      <c r="F161" s="4">
        <f t="shared" si="13"/>
        <v>0.32445921128084532</v>
      </c>
      <c r="G161" s="4">
        <v>21025</v>
      </c>
      <c r="H161" s="4">
        <f t="shared" si="14"/>
        <v>6.6332642506335915E-2</v>
      </c>
      <c r="I161" s="11">
        <f t="shared" si="15"/>
        <v>-0.2581265687745094</v>
      </c>
      <c r="J161" s="8">
        <f t="shared" si="16"/>
        <v>-0.79555937942251942</v>
      </c>
    </row>
    <row r="162" spans="1:10" x14ac:dyDescent="0.3">
      <c r="A162">
        <v>600</v>
      </c>
      <c r="B162" t="s">
        <v>65</v>
      </c>
      <c r="C162" s="39">
        <v>13349</v>
      </c>
      <c r="D162" s="4">
        <f t="shared" si="12"/>
        <v>4.1805605032707117E-2</v>
      </c>
      <c r="E162" s="4">
        <v>18094</v>
      </c>
      <c r="F162" s="4">
        <f t="shared" si="13"/>
        <v>5.7007127088117601E-2</v>
      </c>
      <c r="G162" s="4">
        <v>19279</v>
      </c>
      <c r="H162" s="4">
        <f t="shared" si="14"/>
        <v>6.0824114857533897E-2</v>
      </c>
      <c r="I162" s="11">
        <f t="shared" si="15"/>
        <v>3.8169877694162954E-3</v>
      </c>
      <c r="J162" s="8">
        <f t="shared" si="16"/>
        <v>6.6956325715489304E-2</v>
      </c>
    </row>
    <row r="163" spans="1:10" x14ac:dyDescent="0.3">
      <c r="A163">
        <v>900</v>
      </c>
      <c r="B163" t="s">
        <v>69</v>
      </c>
      <c r="C163" s="39">
        <v>1059</v>
      </c>
      <c r="D163" s="4">
        <f t="shared" si="12"/>
        <v>3.3165132766227309E-3</v>
      </c>
      <c r="E163" s="4">
        <v>0</v>
      </c>
      <c r="F163" s="4">
        <f t="shared" si="13"/>
        <v>0</v>
      </c>
      <c r="G163" s="4">
        <v>0</v>
      </c>
      <c r="H163" s="4">
        <f t="shared" si="14"/>
        <v>0</v>
      </c>
      <c r="I163" s="11">
        <f t="shared" si="15"/>
        <v>0</v>
      </c>
      <c r="J163" s="8" t="e">
        <f t="shared" si="16"/>
        <v>#DIV/0!</v>
      </c>
    </row>
    <row r="164" spans="1:10" x14ac:dyDescent="0.3">
      <c r="B164" s="1" t="s">
        <v>80</v>
      </c>
      <c r="C164" s="41">
        <f>SUM(C150:C163)</f>
        <v>7304872</v>
      </c>
      <c r="D164" s="5">
        <f t="shared" si="12"/>
        <v>22.87696409067955</v>
      </c>
      <c r="E164" s="5">
        <f>SUM(E150:E163)</f>
        <v>7037634</v>
      </c>
      <c r="F164" s="5">
        <f t="shared" si="13"/>
        <v>22.172836069285811</v>
      </c>
      <c r="G164" s="5">
        <f>SUM(G150:G163)</f>
        <v>7437484</v>
      </c>
      <c r="H164" s="5">
        <f t="shared" si="14"/>
        <v>23.46482603179992</v>
      </c>
      <c r="I164" s="15">
        <f t="shared" si="15"/>
        <v>1.2919899625141085</v>
      </c>
      <c r="J164" s="14">
        <f t="shared" si="16"/>
        <v>5.826904408966406E-2</v>
      </c>
    </row>
    <row r="165" spans="1:10" x14ac:dyDescent="0.3">
      <c r="D165" s="4"/>
      <c r="E165" s="4"/>
      <c r="F165" s="4"/>
      <c r="G165" s="4"/>
      <c r="H165" s="4"/>
      <c r="I165" s="11"/>
      <c r="J165" s="8"/>
    </row>
    <row r="166" spans="1:10" x14ac:dyDescent="0.3">
      <c r="B166" s="1" t="s">
        <v>81</v>
      </c>
      <c r="C166" s="1"/>
      <c r="D166" s="4"/>
      <c r="E166" s="4"/>
      <c r="F166" s="4"/>
      <c r="G166" s="4"/>
      <c r="H166" s="4"/>
      <c r="I166" s="11"/>
      <c r="J166" s="8"/>
    </row>
    <row r="167" spans="1:10" x14ac:dyDescent="0.3">
      <c r="A167">
        <v>100</v>
      </c>
      <c r="B167" t="s">
        <v>60</v>
      </c>
      <c r="C167" s="39">
        <v>56967267</v>
      </c>
      <c r="D167" s="4">
        <f t="shared" si="12"/>
        <v>178.40670192484606</v>
      </c>
      <c r="E167" s="4">
        <v>56577463</v>
      </c>
      <c r="F167" s="4">
        <f t="shared" si="13"/>
        <v>178.25348864619605</v>
      </c>
      <c r="G167" s="4">
        <v>55017781</v>
      </c>
      <c r="H167" s="4">
        <f t="shared" si="14"/>
        <v>173.57787389131417</v>
      </c>
      <c r="I167" s="11">
        <f t="shared" si="15"/>
        <v>-4.6756147548818774</v>
      </c>
      <c r="J167" s="8">
        <f t="shared" si="16"/>
        <v>-2.6230144444253801E-2</v>
      </c>
    </row>
    <row r="168" spans="1:10" x14ac:dyDescent="0.3">
      <c r="A168">
        <v>200</v>
      </c>
      <c r="B168" s="2" t="s">
        <v>63</v>
      </c>
      <c r="C168" s="40">
        <v>24271033</v>
      </c>
      <c r="D168" s="4">
        <f t="shared" si="12"/>
        <v>76.010579019686901</v>
      </c>
      <c r="E168" s="4">
        <v>24200085</v>
      </c>
      <c r="F168" s="4">
        <f t="shared" si="13"/>
        <v>76.245016090319908</v>
      </c>
      <c r="G168" s="4">
        <v>25467032</v>
      </c>
      <c r="H168" s="4">
        <f t="shared" si="14"/>
        <v>80.346993072695213</v>
      </c>
      <c r="I168" s="11">
        <f t="shared" si="15"/>
        <v>4.1019769823753052</v>
      </c>
      <c r="J168" s="8">
        <f t="shared" si="16"/>
        <v>5.3799935952746077E-2</v>
      </c>
    </row>
    <row r="169" spans="1:10" x14ac:dyDescent="0.3">
      <c r="A169">
        <v>500</v>
      </c>
      <c r="B169" t="s">
        <v>64</v>
      </c>
      <c r="C169" s="39">
        <v>21790</v>
      </c>
      <c r="D169" s="4">
        <f t="shared" si="12"/>
        <v>6.8240627287638633E-2</v>
      </c>
      <c r="E169" s="4">
        <v>16951</v>
      </c>
      <c r="F169" s="4">
        <f t="shared" si="13"/>
        <v>5.3405980505730158E-2</v>
      </c>
      <c r="G169" s="4">
        <v>65467</v>
      </c>
      <c r="H169" s="4">
        <f t="shared" si="14"/>
        <v>0.20654454729903893</v>
      </c>
      <c r="I169" s="11">
        <f t="shared" si="15"/>
        <v>0.15313856679330878</v>
      </c>
      <c r="J169" s="8">
        <f t="shared" si="16"/>
        <v>2.8674422853612413</v>
      </c>
    </row>
    <row r="170" spans="1:10" x14ac:dyDescent="0.3">
      <c r="A170">
        <v>600</v>
      </c>
      <c r="B170" t="s">
        <v>65</v>
      </c>
      <c r="C170" s="39">
        <v>248697</v>
      </c>
      <c r="D170" s="4">
        <f t="shared" si="12"/>
        <v>0.77885448758852061</v>
      </c>
      <c r="E170" s="4">
        <v>618689</v>
      </c>
      <c r="F170" s="4">
        <f t="shared" si="13"/>
        <v>1.9492473997468991</v>
      </c>
      <c r="G170" s="4">
        <v>830866</v>
      </c>
      <c r="H170" s="4">
        <f t="shared" si="14"/>
        <v>2.6213335243124516</v>
      </c>
      <c r="I170" s="11">
        <f t="shared" si="15"/>
        <v>0.6720861245655525</v>
      </c>
      <c r="J170" s="8">
        <f t="shared" si="16"/>
        <v>0.34479262337495992</v>
      </c>
    </row>
    <row r="171" spans="1:10" x14ac:dyDescent="0.3">
      <c r="A171">
        <v>700</v>
      </c>
      <c r="B171" t="s">
        <v>95</v>
      </c>
      <c r="C171" s="39">
        <v>5591</v>
      </c>
      <c r="D171" s="4">
        <f t="shared" si="12"/>
        <v>1.7509561595465239E-2</v>
      </c>
      <c r="E171" s="4">
        <v>5591</v>
      </c>
      <c r="F171" s="4">
        <f t="shared" si="13"/>
        <v>1.7615057342194401E-2</v>
      </c>
      <c r="G171" s="4">
        <v>10000</v>
      </c>
      <c r="H171" s="4">
        <f t="shared" si="14"/>
        <v>3.1549413796116962E-2</v>
      </c>
      <c r="I171" s="11">
        <f t="shared" si="15"/>
        <v>1.3934356453922561E-2</v>
      </c>
      <c r="J171" s="8">
        <f t="shared" si="16"/>
        <v>0.79104803255705347</v>
      </c>
    </row>
    <row r="172" spans="1:10" x14ac:dyDescent="0.3">
      <c r="A172">
        <v>900</v>
      </c>
      <c r="B172" t="s">
        <v>39</v>
      </c>
      <c r="C172" s="39">
        <v>14152</v>
      </c>
      <c r="D172" s="4">
        <f t="shared" si="12"/>
        <v>4.4320392720269018E-2</v>
      </c>
      <c r="E172" s="4">
        <v>13137</v>
      </c>
      <c r="F172" s="4">
        <f t="shared" si="13"/>
        <v>4.1389556126705036E-2</v>
      </c>
      <c r="G172" s="4">
        <v>12600</v>
      </c>
      <c r="H172" s="4">
        <f t="shared" si="14"/>
        <v>3.9752261383107376E-2</v>
      </c>
      <c r="I172" s="11">
        <f t="shared" si="15"/>
        <v>-1.6372947435976601E-3</v>
      </c>
      <c r="J172" s="8">
        <f t="shared" si="16"/>
        <v>-3.9558161449845988E-2</v>
      </c>
    </row>
    <row r="173" spans="1:10" x14ac:dyDescent="0.3">
      <c r="B173" s="1" t="s">
        <v>82</v>
      </c>
      <c r="C173" s="41">
        <f>SUM(C167:C172)</f>
        <v>81528530</v>
      </c>
      <c r="D173" s="5">
        <f t="shared" si="12"/>
        <v>255.32620601372486</v>
      </c>
      <c r="E173" s="5">
        <f>SUM(E167:E172)</f>
        <v>81431916</v>
      </c>
      <c r="F173" s="5">
        <f t="shared" si="13"/>
        <v>256.56016273023749</v>
      </c>
      <c r="G173" s="5">
        <f>SUM(G167:G172)</f>
        <v>81403746</v>
      </c>
      <c r="H173" s="5">
        <f t="shared" si="14"/>
        <v>256.82404671080013</v>
      </c>
      <c r="I173" s="15">
        <f t="shared" si="15"/>
        <v>0.26388398056263895</v>
      </c>
      <c r="J173" s="14">
        <f t="shared" si="16"/>
        <v>1.0285462004485169E-3</v>
      </c>
    </row>
    <row r="174" spans="1:10" x14ac:dyDescent="0.3">
      <c r="D174" s="4"/>
      <c r="E174" s="4"/>
      <c r="F174" s="4"/>
      <c r="G174" s="4"/>
      <c r="H174" s="4"/>
      <c r="I174" s="11"/>
      <c r="J174" s="8"/>
    </row>
    <row r="175" spans="1:10" x14ac:dyDescent="0.3">
      <c r="B175" s="1" t="s">
        <v>83</v>
      </c>
      <c r="C175" s="1"/>
      <c r="D175" s="4"/>
      <c r="E175" s="4"/>
      <c r="F175" s="4"/>
      <c r="G175" s="4"/>
      <c r="H175" s="4"/>
      <c r="I175" s="11"/>
      <c r="J175" s="8"/>
    </row>
    <row r="176" spans="1:10" x14ac:dyDescent="0.3">
      <c r="A176">
        <v>100</v>
      </c>
      <c r="B176" t="s">
        <v>60</v>
      </c>
      <c r="C176" s="39">
        <v>23249866</v>
      </c>
      <c r="D176" s="4">
        <f t="shared" si="12"/>
        <v>72.812548884513149</v>
      </c>
      <c r="E176" s="4">
        <v>24783362</v>
      </c>
      <c r="F176" s="4">
        <f t="shared" si="13"/>
        <v>78.082694108810898</v>
      </c>
      <c r="G176" s="4">
        <v>26857727</v>
      </c>
      <c r="H176" s="4">
        <f t="shared" si="14"/>
        <v>84.734554274614311</v>
      </c>
      <c r="I176" s="11">
        <f t="shared" si="15"/>
        <v>6.6518601658034129</v>
      </c>
      <c r="J176" s="8">
        <f t="shared" si="16"/>
        <v>8.5189941788302262E-2</v>
      </c>
    </row>
    <row r="177" spans="1:10" x14ac:dyDescent="0.3">
      <c r="A177">
        <v>200</v>
      </c>
      <c r="B177" s="2" t="s">
        <v>63</v>
      </c>
      <c r="C177" s="40">
        <v>9569541</v>
      </c>
      <c r="D177" s="4">
        <f t="shared" si="12"/>
        <v>29.969319903385802</v>
      </c>
      <c r="E177" s="4">
        <v>9833228</v>
      </c>
      <c r="F177" s="4">
        <f t="shared" si="13"/>
        <v>30.98066089766975</v>
      </c>
      <c r="G177" s="4">
        <v>11161417</v>
      </c>
      <c r="H177" s="4">
        <f t="shared" si="14"/>
        <v>35.213616348401445</v>
      </c>
      <c r="I177" s="11">
        <f t="shared" si="15"/>
        <v>4.2329554507316942</v>
      </c>
      <c r="J177" s="8">
        <f t="shared" si="16"/>
        <v>0.13663218692181228</v>
      </c>
    </row>
    <row r="178" spans="1:10" x14ac:dyDescent="0.3">
      <c r="A178">
        <v>500</v>
      </c>
      <c r="B178" t="s">
        <v>64</v>
      </c>
      <c r="C178" s="39">
        <v>4948692</v>
      </c>
      <c r="D178" s="4">
        <f t="shared" si="12"/>
        <v>15.498019565549289</v>
      </c>
      <c r="E178" s="4">
        <v>4572677</v>
      </c>
      <c r="F178" s="4">
        <f t="shared" si="13"/>
        <v>14.406719292136197</v>
      </c>
      <c r="G178" s="4">
        <v>7715715</v>
      </c>
      <c r="H178" s="4">
        <f t="shared" si="14"/>
        <v>24.342628526790659</v>
      </c>
      <c r="I178" s="11">
        <f t="shared" si="15"/>
        <v>9.9359092346544617</v>
      </c>
      <c r="J178" s="8">
        <f t="shared" si="16"/>
        <v>0.68967188387420764</v>
      </c>
    </row>
    <row r="179" spans="1:10" x14ac:dyDescent="0.3">
      <c r="A179">
        <v>600</v>
      </c>
      <c r="B179" t="s">
        <v>65</v>
      </c>
      <c r="C179" s="39">
        <v>6652000</v>
      </c>
      <c r="D179" s="4">
        <f t="shared" si="12"/>
        <v>20.83233835325251</v>
      </c>
      <c r="E179" s="4">
        <v>6033699</v>
      </c>
      <c r="F179" s="4">
        <f t="shared" si="13"/>
        <v>19.009828987755505</v>
      </c>
      <c r="G179" s="4">
        <v>5778036</v>
      </c>
      <c r="H179" s="4">
        <f t="shared" si="14"/>
        <v>18.229364869286048</v>
      </c>
      <c r="I179" s="11">
        <f t="shared" si="15"/>
        <v>-0.78046411846945674</v>
      </c>
      <c r="J179" s="8">
        <f t="shared" si="16"/>
        <v>-4.1055820069300177E-2</v>
      </c>
    </row>
    <row r="180" spans="1:10" x14ac:dyDescent="0.3">
      <c r="A180">
        <v>700</v>
      </c>
      <c r="B180" t="s">
        <v>95</v>
      </c>
      <c r="C180" s="39">
        <v>96697</v>
      </c>
      <c r="D180" s="4">
        <f t="shared" si="12"/>
        <v>0.3028299190836527</v>
      </c>
      <c r="E180" s="4">
        <v>100948</v>
      </c>
      <c r="F180" s="4">
        <f t="shared" si="13"/>
        <v>0.31804772108385632</v>
      </c>
      <c r="G180" s="4">
        <v>0</v>
      </c>
      <c r="H180" s="4">
        <f t="shared" si="14"/>
        <v>0</v>
      </c>
      <c r="I180" s="11">
        <f t="shared" si="15"/>
        <v>-0.31804772108385632</v>
      </c>
      <c r="J180" s="8">
        <f t="shared" si="16"/>
        <v>-1</v>
      </c>
    </row>
    <row r="181" spans="1:10" x14ac:dyDescent="0.3">
      <c r="A181">
        <v>900</v>
      </c>
      <c r="B181" t="s">
        <v>69</v>
      </c>
      <c r="C181" s="39">
        <v>158315</v>
      </c>
      <c r="D181" s="4">
        <f t="shared" si="12"/>
        <v>0.49580151028189579</v>
      </c>
      <c r="E181" s="4">
        <v>164575</v>
      </c>
      <c r="F181" s="4">
        <f t="shared" si="13"/>
        <v>0.5185115475034241</v>
      </c>
      <c r="G181" s="4">
        <v>209438</v>
      </c>
      <c r="H181" s="4">
        <f t="shared" si="14"/>
        <v>0.66076461266311448</v>
      </c>
      <c r="I181" s="11">
        <f t="shared" si="15"/>
        <v>0.14225306515969038</v>
      </c>
      <c r="J181" s="8">
        <f t="shared" si="16"/>
        <v>0.27434888546768765</v>
      </c>
    </row>
    <row r="182" spans="1:10" x14ac:dyDescent="0.3">
      <c r="B182" s="1" t="s">
        <v>84</v>
      </c>
      <c r="C182" s="41">
        <f>SUM(C176:C181)</f>
        <v>44675111</v>
      </c>
      <c r="D182" s="5">
        <f t="shared" si="12"/>
        <v>139.91085813606631</v>
      </c>
      <c r="E182" s="5">
        <f>SUM(E176:E181)</f>
        <v>45488489</v>
      </c>
      <c r="F182" s="5">
        <f t="shared" si="13"/>
        <v>143.31646255495963</v>
      </c>
      <c r="G182" s="5">
        <f>SUM(G176:G181)</f>
        <v>51722333</v>
      </c>
      <c r="H182" s="5">
        <f t="shared" si="14"/>
        <v>163.18092863175556</v>
      </c>
      <c r="I182" s="15">
        <f t="shared" si="15"/>
        <v>19.864466076795935</v>
      </c>
      <c r="J182" s="14">
        <f t="shared" si="16"/>
        <v>0.13860561252115905</v>
      </c>
    </row>
    <row r="183" spans="1:10" x14ac:dyDescent="0.3">
      <c r="D183" s="4"/>
      <c r="E183" s="4"/>
      <c r="F183" s="4"/>
      <c r="G183" s="4"/>
      <c r="H183" s="4"/>
      <c r="I183" s="11"/>
      <c r="J183" s="8"/>
    </row>
    <row r="184" spans="1:10" x14ac:dyDescent="0.3">
      <c r="B184" s="1" t="s">
        <v>85</v>
      </c>
      <c r="C184" s="1"/>
      <c r="D184" s="4"/>
      <c r="E184" s="4"/>
      <c r="F184" s="4"/>
      <c r="G184" s="4"/>
      <c r="H184" s="4"/>
      <c r="I184" s="11"/>
      <c r="J184" s="8"/>
    </row>
    <row r="185" spans="1:10" x14ac:dyDescent="0.3">
      <c r="A185">
        <v>100</v>
      </c>
      <c r="B185" t="s">
        <v>60</v>
      </c>
      <c r="C185" s="39">
        <v>9666086</v>
      </c>
      <c r="D185" s="4">
        <f t="shared" si="12"/>
        <v>30.271673797900952</v>
      </c>
      <c r="E185" s="4">
        <v>9205936</v>
      </c>
      <c r="F185" s="4">
        <f t="shared" si="13"/>
        <v>29.004308804967227</v>
      </c>
      <c r="G185" s="4">
        <v>8172876</v>
      </c>
      <c r="H185" s="4">
        <f t="shared" si="14"/>
        <v>25.784944682835324</v>
      </c>
      <c r="I185" s="11">
        <f t="shared" si="15"/>
        <v>-3.2193641221319034</v>
      </c>
      <c r="J185" s="8">
        <f t="shared" si="16"/>
        <v>-0.11099606419790155</v>
      </c>
    </row>
    <row r="186" spans="1:10" x14ac:dyDescent="0.3">
      <c r="A186">
        <v>200</v>
      </c>
      <c r="B186" s="2" t="s">
        <v>63</v>
      </c>
      <c r="C186" s="40">
        <v>3537594</v>
      </c>
      <c r="D186" s="4">
        <f t="shared" si="12"/>
        <v>11.078826693390853</v>
      </c>
      <c r="E186" s="4">
        <v>3269002</v>
      </c>
      <c r="F186" s="4">
        <f t="shared" si="13"/>
        <v>10.299348539035627</v>
      </c>
      <c r="G186" s="4">
        <v>3265450</v>
      </c>
      <c r="H186" s="4">
        <f t="shared" si="14"/>
        <v>10.302303328053014</v>
      </c>
      <c r="I186" s="11">
        <f t="shared" si="15"/>
        <v>2.954789017387327E-3</v>
      </c>
      <c r="J186" s="8">
        <f t="shared" si="16"/>
        <v>2.8689086559099947E-4</v>
      </c>
    </row>
    <row r="187" spans="1:10" x14ac:dyDescent="0.3">
      <c r="A187">
        <v>500</v>
      </c>
      <c r="B187" t="s">
        <v>64</v>
      </c>
      <c r="C187" s="39">
        <v>15493020</v>
      </c>
      <c r="D187" s="4">
        <f t="shared" si="12"/>
        <v>48.520119475903215</v>
      </c>
      <c r="E187" s="4">
        <v>18478372</v>
      </c>
      <c r="F187" s="4">
        <f t="shared" si="13"/>
        <v>58.21813313725621</v>
      </c>
      <c r="G187" s="4">
        <v>22189753</v>
      </c>
      <c r="H187" s="4">
        <f t="shared" si="14"/>
        <v>70.007369943062784</v>
      </c>
      <c r="I187" s="11">
        <f t="shared" si="15"/>
        <v>11.789236805806574</v>
      </c>
      <c r="J187" s="8">
        <f t="shared" si="16"/>
        <v>0.2025011138370246</v>
      </c>
    </row>
    <row r="188" spans="1:10" x14ac:dyDescent="0.3">
      <c r="A188">
        <v>600</v>
      </c>
      <c r="B188" t="s">
        <v>65</v>
      </c>
      <c r="C188" s="39">
        <v>327944</v>
      </c>
      <c r="D188" s="4">
        <f t="shared" si="12"/>
        <v>1.0270355335115815</v>
      </c>
      <c r="E188" s="4">
        <v>362533</v>
      </c>
      <c r="F188" s="4">
        <f t="shared" si="13"/>
        <v>1.1421998897223686</v>
      </c>
      <c r="G188" s="4">
        <v>407056</v>
      </c>
      <c r="H188" s="4">
        <f t="shared" si="14"/>
        <v>1.2842378182192187</v>
      </c>
      <c r="I188" s="11">
        <f t="shared" si="15"/>
        <v>0.14203792849685004</v>
      </c>
      <c r="J188" s="8">
        <f t="shared" si="16"/>
        <v>0.12435470338854157</v>
      </c>
    </row>
    <row r="189" spans="1:10" x14ac:dyDescent="0.3">
      <c r="A189">
        <v>900</v>
      </c>
      <c r="B189" t="s">
        <v>69</v>
      </c>
      <c r="C189" s="39">
        <v>142911</v>
      </c>
      <c r="D189" s="4">
        <f t="shared" si="12"/>
        <v>0.44756017835262618</v>
      </c>
      <c r="E189" s="4">
        <v>147192</v>
      </c>
      <c r="F189" s="4">
        <f t="shared" si="13"/>
        <v>0.46374450372246084</v>
      </c>
      <c r="G189" s="4">
        <v>137600</v>
      </c>
      <c r="H189" s="4">
        <f t="shared" si="14"/>
        <v>0.43411993383456943</v>
      </c>
      <c r="I189" s="11">
        <f t="shared" si="15"/>
        <v>-2.9624569887891417E-2</v>
      </c>
      <c r="J189" s="8">
        <f t="shared" si="16"/>
        <v>-6.3881231260092652E-2</v>
      </c>
    </row>
    <row r="190" spans="1:10" x14ac:dyDescent="0.3">
      <c r="B190" s="1" t="s">
        <v>86</v>
      </c>
      <c r="C190" s="41">
        <f>SUM(C185:C189)</f>
        <v>29167555</v>
      </c>
      <c r="D190" s="5">
        <f t="shared" si="12"/>
        <v>91.345215679059223</v>
      </c>
      <c r="E190" s="5">
        <f>SUM(E185:E189)</f>
        <v>31463035</v>
      </c>
      <c r="F190" s="5">
        <f t="shared" si="13"/>
        <v>99.12773487470389</v>
      </c>
      <c r="G190" s="5">
        <f>SUM(G185:G189)</f>
        <v>34172735</v>
      </c>
      <c r="H190" s="5">
        <f t="shared" si="14"/>
        <v>107.81297570600491</v>
      </c>
      <c r="I190" s="15">
        <f t="shared" si="15"/>
        <v>8.6852408313010159</v>
      </c>
      <c r="J190" s="14">
        <f t="shared" si="16"/>
        <v>8.7616657863503505E-2</v>
      </c>
    </row>
    <row r="191" spans="1:10" x14ac:dyDescent="0.3">
      <c r="D191" s="4"/>
      <c r="E191" s="4"/>
      <c r="F191" s="4"/>
      <c r="G191" s="4"/>
      <c r="H191" s="4"/>
      <c r="I191" s="11"/>
      <c r="J191" s="8"/>
    </row>
    <row r="192" spans="1:10" x14ac:dyDescent="0.3">
      <c r="B192" s="1" t="s">
        <v>87</v>
      </c>
      <c r="C192" s="1"/>
      <c r="D192" s="4"/>
      <c r="E192" s="4"/>
      <c r="F192" s="4"/>
      <c r="G192" s="4"/>
      <c r="H192" s="4"/>
      <c r="I192" s="11"/>
      <c r="J192" s="8"/>
    </row>
    <row r="193" spans="1:10" x14ac:dyDescent="0.3">
      <c r="A193">
        <v>100</v>
      </c>
      <c r="B193" t="s">
        <v>60</v>
      </c>
      <c r="C193" s="39">
        <v>146449797</v>
      </c>
      <c r="D193" s="4">
        <f t="shared" si="12"/>
        <v>458.64277252993747</v>
      </c>
      <c r="E193" s="4">
        <v>143055154</v>
      </c>
      <c r="F193" s="4">
        <f t="shared" si="13"/>
        <v>450.71091769029709</v>
      </c>
      <c r="G193" s="4">
        <v>141643869</v>
      </c>
      <c r="H193" s="4">
        <f t="shared" si="14"/>
        <v>446.87810347639839</v>
      </c>
      <c r="I193" s="11">
        <f t="shared" si="15"/>
        <v>-3.8328142138987005</v>
      </c>
      <c r="J193" s="8">
        <f t="shared" si="16"/>
        <v>-8.5039302654132554E-3</v>
      </c>
    </row>
    <row r="194" spans="1:10" x14ac:dyDescent="0.3">
      <c r="A194">
        <v>200</v>
      </c>
      <c r="B194" s="2" t="s">
        <v>63</v>
      </c>
      <c r="C194" s="40">
        <v>60011782</v>
      </c>
      <c r="D194" s="4">
        <f t="shared" si="12"/>
        <v>187.94133310367235</v>
      </c>
      <c r="E194" s="4">
        <v>59391212</v>
      </c>
      <c r="F194" s="4">
        <f t="shared" si="13"/>
        <v>187.11851278884356</v>
      </c>
      <c r="G194" s="4">
        <v>61848039</v>
      </c>
      <c r="H194" s="4">
        <f t="shared" si="14"/>
        <v>195.12693748893801</v>
      </c>
      <c r="I194" s="11">
        <f t="shared" si="15"/>
        <v>8.0084247000944515</v>
      </c>
      <c r="J194" s="8">
        <f t="shared" si="16"/>
        <v>4.2798676521823724E-2</v>
      </c>
    </row>
    <row r="195" spans="1:10" x14ac:dyDescent="0.3">
      <c r="A195">
        <v>500</v>
      </c>
      <c r="B195" t="s">
        <v>64</v>
      </c>
      <c r="C195" s="39">
        <v>1094481</v>
      </c>
      <c r="D195" s="4">
        <f t="shared" si="12"/>
        <v>3.4276305642222127</v>
      </c>
      <c r="E195" s="4">
        <v>583118</v>
      </c>
      <c r="F195" s="4">
        <f t="shared" si="13"/>
        <v>1.8371770715910778</v>
      </c>
      <c r="G195" s="4">
        <v>1275113</v>
      </c>
      <c r="H195" s="4">
        <f t="shared" si="14"/>
        <v>4.0229067673808085</v>
      </c>
      <c r="I195" s="11">
        <f t="shared" si="15"/>
        <v>2.185729695789731</v>
      </c>
      <c r="J195" s="8">
        <f t="shared" si="16"/>
        <v>1.1897218453182583</v>
      </c>
    </row>
    <row r="196" spans="1:10" x14ac:dyDescent="0.3">
      <c r="A196">
        <v>600</v>
      </c>
      <c r="B196" t="s">
        <v>65</v>
      </c>
      <c r="C196" s="39">
        <v>505207</v>
      </c>
      <c r="D196" s="4">
        <f t="shared" si="12"/>
        <v>1.5821772643463079</v>
      </c>
      <c r="E196" s="4">
        <v>571249</v>
      </c>
      <c r="F196" s="4">
        <f t="shared" si="13"/>
        <v>1.7997824882259363</v>
      </c>
      <c r="G196" s="4">
        <v>0</v>
      </c>
      <c r="H196" s="4">
        <f t="shared" si="14"/>
        <v>0</v>
      </c>
      <c r="I196" s="11">
        <f t="shared" si="15"/>
        <v>-1.7997824882259363</v>
      </c>
      <c r="J196" s="8">
        <f t="shared" si="16"/>
        <v>-1</v>
      </c>
    </row>
    <row r="197" spans="1:10" x14ac:dyDescent="0.3">
      <c r="A197">
        <v>900</v>
      </c>
      <c r="B197" t="s">
        <v>69</v>
      </c>
      <c r="C197" s="39">
        <v>4702</v>
      </c>
      <c r="D197" s="4">
        <f t="shared" ref="D197:D260" si="17">C197/$L$1</f>
        <v>1.4725444217828216E-2</v>
      </c>
      <c r="E197" s="4">
        <v>3309</v>
      </c>
      <c r="F197" s="4">
        <f t="shared" ref="F197:F260" si="18">E197/$L$2</f>
        <v>1.0425366615153153E-2</v>
      </c>
      <c r="G197" s="4">
        <v>0</v>
      </c>
      <c r="H197" s="4">
        <f t="shared" ref="H197:H260" si="19">G197/$L$3</f>
        <v>0</v>
      </c>
      <c r="I197" s="11">
        <f t="shared" si="15"/>
        <v>-1.0425366615153153E-2</v>
      </c>
      <c r="J197" s="8">
        <f t="shared" si="16"/>
        <v>-1</v>
      </c>
    </row>
    <row r="198" spans="1:10" x14ac:dyDescent="0.3">
      <c r="B198" s="1" t="s">
        <v>88</v>
      </c>
      <c r="C198" s="41">
        <f>SUM(C193:C197)</f>
        <v>208065969</v>
      </c>
      <c r="D198" s="5">
        <f t="shared" si="17"/>
        <v>651.60863890639621</v>
      </c>
      <c r="E198" s="5">
        <f>SUM(E193:E197)</f>
        <v>203604042</v>
      </c>
      <c r="F198" s="5">
        <f t="shared" si="18"/>
        <v>641.47681540557278</v>
      </c>
      <c r="G198" s="5">
        <f>SUM(G193:G197)</f>
        <v>204767021</v>
      </c>
      <c r="H198" s="5">
        <f t="shared" si="19"/>
        <v>646.02794773271717</v>
      </c>
      <c r="I198" s="15">
        <f t="shared" si="15"/>
        <v>4.5511323271443871</v>
      </c>
      <c r="J198" s="14">
        <f t="shared" si="16"/>
        <v>7.0947729019121917E-3</v>
      </c>
    </row>
    <row r="199" spans="1:10" x14ac:dyDescent="0.3">
      <c r="D199" s="4">
        <f t="shared" si="17"/>
        <v>0</v>
      </c>
      <c r="E199" s="4"/>
      <c r="F199" s="4">
        <f t="shared" si="18"/>
        <v>0</v>
      </c>
      <c r="G199" s="4"/>
      <c r="H199" s="4"/>
      <c r="I199" s="11"/>
      <c r="J199" s="8"/>
    </row>
    <row r="200" spans="1:10" x14ac:dyDescent="0.3">
      <c r="B200" s="1" t="s">
        <v>89</v>
      </c>
      <c r="C200" s="1"/>
      <c r="D200" s="4">
        <f t="shared" si="17"/>
        <v>0</v>
      </c>
      <c r="E200" s="4"/>
      <c r="F200" s="4">
        <f t="shared" si="18"/>
        <v>0</v>
      </c>
      <c r="G200" s="4"/>
      <c r="H200" s="4"/>
      <c r="I200" s="11"/>
      <c r="J200" s="8"/>
    </row>
    <row r="201" spans="1:10" x14ac:dyDescent="0.3">
      <c r="A201">
        <v>100</v>
      </c>
      <c r="B201" t="s">
        <v>60</v>
      </c>
      <c r="C201" s="39">
        <v>31024992</v>
      </c>
      <c r="D201" s="4">
        <f t="shared" si="17"/>
        <v>97.16222651096696</v>
      </c>
      <c r="E201" s="4">
        <v>34959007</v>
      </c>
      <c r="F201" s="4">
        <f t="shared" si="18"/>
        <v>110.14217723684055</v>
      </c>
      <c r="G201" s="4">
        <v>21711789</v>
      </c>
      <c r="H201" s="4">
        <f t="shared" si="19"/>
        <v>68.499421541498052</v>
      </c>
      <c r="I201" s="11">
        <f t="shared" si="15"/>
        <v>-41.642755695342501</v>
      </c>
      <c r="J201" s="8">
        <f t="shared" si="16"/>
        <v>-0.37808182787051131</v>
      </c>
    </row>
    <row r="202" spans="1:10" x14ac:dyDescent="0.3">
      <c r="A202">
        <v>200</v>
      </c>
      <c r="B202" s="2" t="s">
        <v>63</v>
      </c>
      <c r="C202" s="40">
        <v>13420183</v>
      </c>
      <c r="D202" s="4">
        <f t="shared" si="17"/>
        <v>42.028531722574762</v>
      </c>
      <c r="E202" s="4">
        <v>15138541</v>
      </c>
      <c r="F202" s="4">
        <f t="shared" si="18"/>
        <v>47.695630082661602</v>
      </c>
      <c r="G202" s="4">
        <v>10269858</v>
      </c>
      <c r="H202" s="4">
        <f t="shared" si="19"/>
        <v>32.400799966936219</v>
      </c>
      <c r="I202" s="11">
        <f t="shared" si="15"/>
        <v>-15.294830115725382</v>
      </c>
      <c r="J202" s="8">
        <f t="shared" si="16"/>
        <v>-0.32067571157394953</v>
      </c>
    </row>
    <row r="203" spans="1:10" x14ac:dyDescent="0.3">
      <c r="A203">
        <v>500</v>
      </c>
      <c r="B203" t="s">
        <v>64</v>
      </c>
      <c r="C203" s="39">
        <v>9123101</v>
      </c>
      <c r="D203" s="4">
        <f t="shared" si="17"/>
        <v>28.57118563783769</v>
      </c>
      <c r="E203" s="4">
        <v>9359785</v>
      </c>
      <c r="F203" s="4">
        <f t="shared" si="18"/>
        <v>29.489026915687898</v>
      </c>
      <c r="G203" s="4">
        <v>11288005</v>
      </c>
      <c r="H203" s="4">
        <f t="shared" si="19"/>
        <v>35.612994067763729</v>
      </c>
      <c r="I203" s="11">
        <f t="shared" si="15"/>
        <v>6.1239671520758314</v>
      </c>
      <c r="J203" s="8">
        <f t="shared" si="16"/>
        <v>0.20766935340338191</v>
      </c>
    </row>
    <row r="204" spans="1:10" x14ac:dyDescent="0.3">
      <c r="A204">
        <v>600</v>
      </c>
      <c r="B204" t="s">
        <v>65</v>
      </c>
      <c r="C204" s="39">
        <v>1063121</v>
      </c>
      <c r="D204" s="4">
        <f t="shared" si="17"/>
        <v>3.3294191795622607</v>
      </c>
      <c r="E204" s="4">
        <v>472658</v>
      </c>
      <c r="F204" s="4">
        <f t="shared" si="18"/>
        <v>1.4891607535766271</v>
      </c>
      <c r="G204" s="4">
        <v>4514777</v>
      </c>
      <c r="H204" s="4">
        <f t="shared" si="19"/>
        <v>14.243856777019156</v>
      </c>
      <c r="I204" s="11">
        <f t="shared" si="15"/>
        <v>12.754696023442529</v>
      </c>
      <c r="J204" s="8">
        <f t="shared" si="16"/>
        <v>8.5650229451781055</v>
      </c>
    </row>
    <row r="205" spans="1:10" x14ac:dyDescent="0.3">
      <c r="A205">
        <v>700</v>
      </c>
      <c r="B205" t="s">
        <v>95</v>
      </c>
      <c r="C205" s="39">
        <v>679487</v>
      </c>
      <c r="D205" s="4">
        <f t="shared" si="17"/>
        <v>2.1279770130241262</v>
      </c>
      <c r="E205" s="4">
        <v>413161</v>
      </c>
      <c r="F205" s="4">
        <f t="shared" si="18"/>
        <v>1.301708944117042</v>
      </c>
      <c r="G205" s="4">
        <v>0</v>
      </c>
      <c r="H205" s="4">
        <f t="shared" si="19"/>
        <v>0</v>
      </c>
      <c r="I205" s="11">
        <f t="shared" si="15"/>
        <v>-1.301708944117042</v>
      </c>
      <c r="J205" s="8">
        <f t="shared" si="16"/>
        <v>-1</v>
      </c>
    </row>
    <row r="206" spans="1:10" x14ac:dyDescent="0.3">
      <c r="A206">
        <v>900</v>
      </c>
      <c r="B206" t="s">
        <v>69</v>
      </c>
      <c r="C206" s="39">
        <v>301475</v>
      </c>
      <c r="D206" s="4">
        <f t="shared" si="17"/>
        <v>0.94414149203950692</v>
      </c>
      <c r="E206" s="4">
        <v>274264</v>
      </c>
      <c r="F206" s="4">
        <f t="shared" si="18"/>
        <v>0.86409874564471578</v>
      </c>
      <c r="G206" s="4">
        <v>124575</v>
      </c>
      <c r="H206" s="4">
        <f t="shared" si="19"/>
        <v>0.39302682236512709</v>
      </c>
      <c r="I206" s="11">
        <f t="shared" si="15"/>
        <v>-0.47107192327958869</v>
      </c>
      <c r="J206" s="8">
        <f t="shared" si="16"/>
        <v>-0.54515982768626237</v>
      </c>
    </row>
    <row r="207" spans="1:10" x14ac:dyDescent="0.3">
      <c r="B207" s="1" t="s">
        <v>90</v>
      </c>
      <c r="C207" s="41">
        <f>SUM(C201:C206)</f>
        <v>55612359</v>
      </c>
      <c r="D207" s="5">
        <f t="shared" si="17"/>
        <v>174.16348155600531</v>
      </c>
      <c r="E207" s="5">
        <f>SUM(E201:E206)</f>
        <v>60617416</v>
      </c>
      <c r="F207" s="5">
        <f t="shared" si="18"/>
        <v>190.98180267852842</v>
      </c>
      <c r="G207" s="5">
        <f>SUM(G201:G206)</f>
        <v>47909004</v>
      </c>
      <c r="H207" s="5">
        <f t="shared" si="19"/>
        <v>151.15009917558228</v>
      </c>
      <c r="I207" s="15">
        <f t="shared" si="15"/>
        <v>-39.831703502946141</v>
      </c>
      <c r="J207" s="14">
        <f t="shared" si="16"/>
        <v>-0.20856282087772079</v>
      </c>
    </row>
    <row r="208" spans="1:10" x14ac:dyDescent="0.3">
      <c r="D208" s="4"/>
      <c r="E208" s="4"/>
      <c r="F208" s="4"/>
      <c r="G208" s="4"/>
      <c r="H208" s="4"/>
      <c r="I208" s="11"/>
      <c r="J208" s="8"/>
    </row>
    <row r="209" spans="1:10" x14ac:dyDescent="0.3">
      <c r="B209" s="1" t="s">
        <v>91</v>
      </c>
      <c r="C209" s="1"/>
      <c r="D209" s="4"/>
      <c r="E209" s="4"/>
      <c r="F209" s="4"/>
      <c r="G209" s="4"/>
      <c r="H209" s="4"/>
      <c r="I209" s="11"/>
      <c r="J209" s="8"/>
    </row>
    <row r="210" spans="1:10" x14ac:dyDescent="0.3">
      <c r="A210">
        <v>100</v>
      </c>
      <c r="B210" t="s">
        <v>60</v>
      </c>
      <c r="C210" s="39">
        <v>111232344</v>
      </c>
      <c r="D210" s="4">
        <f t="shared" si="17"/>
        <v>348.35084576569102</v>
      </c>
      <c r="E210" s="4">
        <v>113349728</v>
      </c>
      <c r="F210" s="4">
        <f t="shared" si="18"/>
        <v>357.12072231123921</v>
      </c>
      <c r="G210" s="4">
        <v>116367316</v>
      </c>
      <c r="H210" s="4">
        <f t="shared" si="19"/>
        <v>367.13206048275021</v>
      </c>
      <c r="I210" s="11">
        <f t="shared" si="15"/>
        <v>10.011338171510999</v>
      </c>
      <c r="J210" s="8">
        <f t="shared" si="16"/>
        <v>2.8033484326305435E-2</v>
      </c>
    </row>
    <row r="211" spans="1:10" x14ac:dyDescent="0.3">
      <c r="A211">
        <v>200</v>
      </c>
      <c r="B211" s="2" t="s">
        <v>63</v>
      </c>
      <c r="C211" s="40">
        <v>51187965</v>
      </c>
      <c r="D211" s="4">
        <f t="shared" si="17"/>
        <v>160.30742731425843</v>
      </c>
      <c r="E211" s="4">
        <v>51067452</v>
      </c>
      <c r="F211" s="4">
        <f t="shared" si="18"/>
        <v>160.89359601140407</v>
      </c>
      <c r="G211" s="4">
        <v>57946165</v>
      </c>
      <c r="H211" s="4">
        <f t="shared" si="19"/>
        <v>182.81675374830698</v>
      </c>
      <c r="I211" s="11">
        <f t="shared" si="15"/>
        <v>21.923157736902908</v>
      </c>
      <c r="J211" s="8">
        <f t="shared" si="16"/>
        <v>0.13625873422177104</v>
      </c>
    </row>
    <row r="212" spans="1:10" x14ac:dyDescent="0.3">
      <c r="A212">
        <v>500</v>
      </c>
      <c r="B212" t="s">
        <v>64</v>
      </c>
      <c r="C212" s="39">
        <v>35731424</v>
      </c>
      <c r="D212" s="4">
        <f t="shared" si="17"/>
        <v>111.9015506030558</v>
      </c>
      <c r="E212" s="4">
        <v>36253948</v>
      </c>
      <c r="F212" s="4">
        <f t="shared" si="18"/>
        <v>114.22203056714972</v>
      </c>
      <c r="G212" s="4">
        <v>39527771</v>
      </c>
      <c r="H212" s="4">
        <f t="shared" si="19"/>
        <v>124.70780037171521</v>
      </c>
      <c r="I212" s="11">
        <f t="shared" ref="I212:I275" si="20">H212-F212</f>
        <v>10.485769804565493</v>
      </c>
      <c r="J212" s="8">
        <f t="shared" ref="J212:J275" si="21">I212/F212</f>
        <v>9.180164065110924E-2</v>
      </c>
    </row>
    <row r="213" spans="1:10" x14ac:dyDescent="0.3">
      <c r="A213">
        <v>600</v>
      </c>
      <c r="B213" t="s">
        <v>65</v>
      </c>
      <c r="C213" s="39">
        <v>63639638</v>
      </c>
      <c r="D213" s="4">
        <f t="shared" si="17"/>
        <v>199.30283696549995</v>
      </c>
      <c r="E213" s="4">
        <v>63959852</v>
      </c>
      <c r="F213" s="4">
        <f t="shared" si="18"/>
        <v>201.51251307069708</v>
      </c>
      <c r="G213" s="4">
        <v>65696936</v>
      </c>
      <c r="H213" s="4">
        <f t="shared" si="19"/>
        <v>207.26998190010133</v>
      </c>
      <c r="I213" s="11">
        <f t="shared" si="20"/>
        <v>5.757468829404246</v>
      </c>
      <c r="J213" s="8">
        <f t="shared" si="21"/>
        <v>2.8571272035024149E-2</v>
      </c>
    </row>
    <row r="214" spans="1:10" x14ac:dyDescent="0.3">
      <c r="A214">
        <v>700</v>
      </c>
      <c r="B214" t="s">
        <v>95</v>
      </c>
      <c r="C214" s="39">
        <v>530131</v>
      </c>
      <c r="D214" s="4">
        <f t="shared" si="17"/>
        <v>1.6602327666187771</v>
      </c>
      <c r="E214" s="4">
        <v>565467</v>
      </c>
      <c r="F214" s="4">
        <f t="shared" si="18"/>
        <v>1.7815656644819606</v>
      </c>
      <c r="G214" s="4">
        <v>498750</v>
      </c>
      <c r="H214" s="4">
        <f t="shared" si="19"/>
        <v>1.5735270130813335</v>
      </c>
      <c r="I214" s="11">
        <f t="shared" si="20"/>
        <v>-0.20803865140062716</v>
      </c>
      <c r="J214" s="8">
        <f t="shared" si="21"/>
        <v>-0.11677293492357473</v>
      </c>
    </row>
    <row r="215" spans="1:10" x14ac:dyDescent="0.3">
      <c r="A215">
        <v>900</v>
      </c>
      <c r="B215" t="s">
        <v>69</v>
      </c>
      <c r="C215" s="39">
        <v>133428</v>
      </c>
      <c r="D215" s="4">
        <f t="shared" si="17"/>
        <v>0.4178618824109705</v>
      </c>
      <c r="E215" s="4">
        <v>158034</v>
      </c>
      <c r="F215" s="4">
        <f t="shared" si="18"/>
        <v>0.49790341119949028</v>
      </c>
      <c r="G215" s="4">
        <v>201550</v>
      </c>
      <c r="H215" s="4">
        <f t="shared" si="19"/>
        <v>0.63587843506073738</v>
      </c>
      <c r="I215" s="11">
        <f t="shared" si="20"/>
        <v>0.1379750238612471</v>
      </c>
      <c r="J215" s="8">
        <f t="shared" si="21"/>
        <v>0.27711202766989268</v>
      </c>
    </row>
    <row r="216" spans="1:10" x14ac:dyDescent="0.3">
      <c r="B216" s="1" t="s">
        <v>92</v>
      </c>
      <c r="C216" s="41">
        <f>SUM(C210:C215)</f>
        <v>262454930</v>
      </c>
      <c r="D216" s="5">
        <f t="shared" si="17"/>
        <v>821.94075529753491</v>
      </c>
      <c r="E216" s="5">
        <f>SUM(E210:E215)</f>
        <v>265354481</v>
      </c>
      <c r="F216" s="5">
        <f t="shared" si="18"/>
        <v>836.02833103617161</v>
      </c>
      <c r="G216" s="5">
        <f>SUM(G210:G215)</f>
        <v>280238488</v>
      </c>
      <c r="H216" s="5">
        <f t="shared" si="19"/>
        <v>884.13600195101583</v>
      </c>
      <c r="I216" s="15">
        <f t="shared" si="20"/>
        <v>48.107670914844221</v>
      </c>
      <c r="J216" s="14">
        <f t="shared" si="21"/>
        <v>5.7543110835992464E-2</v>
      </c>
    </row>
    <row r="217" spans="1:10" x14ac:dyDescent="0.3">
      <c r="D217" s="4"/>
      <c r="E217" s="4"/>
      <c r="F217" s="4"/>
      <c r="G217" s="4"/>
      <c r="H217" s="4"/>
      <c r="I217" s="11"/>
      <c r="J217" s="8"/>
    </row>
    <row r="218" spans="1:10" x14ac:dyDescent="0.3">
      <c r="B218" s="1" t="s">
        <v>93</v>
      </c>
      <c r="C218" s="1"/>
      <c r="D218" s="4"/>
      <c r="E218" s="4"/>
      <c r="F218" s="4"/>
      <c r="G218" s="4"/>
      <c r="H218" s="4"/>
      <c r="I218" s="11"/>
      <c r="J218" s="8"/>
    </row>
    <row r="219" spans="1:10" x14ac:dyDescent="0.3">
      <c r="A219">
        <v>100</v>
      </c>
      <c r="B219" t="s">
        <v>60</v>
      </c>
      <c r="C219" s="39">
        <v>26999702</v>
      </c>
      <c r="D219" s="4">
        <f t="shared" si="17"/>
        <v>84.556062462565919</v>
      </c>
      <c r="E219" s="4">
        <v>26940792</v>
      </c>
      <c r="F219" s="4">
        <f t="shared" si="18"/>
        <v>84.879913418732286</v>
      </c>
      <c r="G219" s="4">
        <v>30357647</v>
      </c>
      <c r="H219" s="4">
        <f t="shared" si="19"/>
        <v>95.776596707944876</v>
      </c>
      <c r="I219" s="11">
        <f t="shared" si="20"/>
        <v>10.896683289212589</v>
      </c>
      <c r="J219" s="8">
        <f t="shared" si="21"/>
        <v>0.12837764378312599</v>
      </c>
    </row>
    <row r="220" spans="1:10" x14ac:dyDescent="0.3">
      <c r="A220">
        <v>200</v>
      </c>
      <c r="B220" s="2" t="s">
        <v>63</v>
      </c>
      <c r="C220" s="40">
        <v>14467389</v>
      </c>
      <c r="D220" s="4">
        <f t="shared" si="17"/>
        <v>45.308109250770215</v>
      </c>
      <c r="E220" s="4">
        <v>14184891</v>
      </c>
      <c r="F220" s="4">
        <f t="shared" si="18"/>
        <v>44.691051396490309</v>
      </c>
      <c r="G220" s="4">
        <v>17221018</v>
      </c>
      <c r="H220" s="4">
        <f t="shared" si="19"/>
        <v>54.331302287237854</v>
      </c>
      <c r="I220" s="11">
        <f t="shared" si="20"/>
        <v>9.640250890747545</v>
      </c>
      <c r="J220" s="8">
        <f t="shared" si="21"/>
        <v>0.2157087512938802</v>
      </c>
    </row>
    <row r="221" spans="1:10" x14ac:dyDescent="0.3">
      <c r="A221">
        <v>500</v>
      </c>
      <c r="B221" t="s">
        <v>64</v>
      </c>
      <c r="C221" s="39">
        <v>1075055</v>
      </c>
      <c r="D221" s="4">
        <f t="shared" si="17"/>
        <v>3.3667933716710574</v>
      </c>
      <c r="E221" s="4">
        <v>1661088</v>
      </c>
      <c r="F221" s="4">
        <f t="shared" si="18"/>
        <v>5.2334395225238808</v>
      </c>
      <c r="G221" s="4">
        <v>2019337</v>
      </c>
      <c r="H221" s="4">
        <f t="shared" si="19"/>
        <v>6.3708898606809443</v>
      </c>
      <c r="I221" s="11">
        <f t="shared" si="20"/>
        <v>1.1374503381570635</v>
      </c>
      <c r="J221" s="8">
        <f t="shared" si="21"/>
        <v>0.21734278828706446</v>
      </c>
    </row>
    <row r="222" spans="1:10" x14ac:dyDescent="0.3">
      <c r="A222">
        <v>600</v>
      </c>
      <c r="B222" t="s">
        <v>65</v>
      </c>
      <c r="C222" s="39">
        <v>5468717</v>
      </c>
      <c r="D222" s="4">
        <f t="shared" si="17"/>
        <v>17.126602961843655</v>
      </c>
      <c r="E222" s="4">
        <v>5807772</v>
      </c>
      <c r="F222" s="4">
        <f t="shared" si="18"/>
        <v>18.29802125029352</v>
      </c>
      <c r="G222" s="4">
        <v>4000701</v>
      </c>
      <c r="H222" s="4">
        <f t="shared" si="19"/>
        <v>12.621977132353893</v>
      </c>
      <c r="I222" s="11">
        <f t="shared" si="20"/>
        <v>-5.676044117939627</v>
      </c>
      <c r="J222" s="8">
        <f t="shared" si="21"/>
        <v>-0.31019988665979809</v>
      </c>
    </row>
    <row r="223" spans="1:10" x14ac:dyDescent="0.3">
      <c r="A223">
        <v>700</v>
      </c>
      <c r="B223" t="s">
        <v>95</v>
      </c>
      <c r="C223" s="39">
        <v>47813913</v>
      </c>
      <c r="D223" s="4">
        <f t="shared" si="17"/>
        <v>149.740771739173</v>
      </c>
      <c r="E223" s="4">
        <v>40071947</v>
      </c>
      <c r="F223" s="4">
        <f t="shared" si="18"/>
        <v>126.25105423329904</v>
      </c>
      <c r="G223" s="11">
        <v>30025000</v>
      </c>
      <c r="H223" s="4">
        <f t="shared" si="19"/>
        <v>94.727114922841182</v>
      </c>
      <c r="I223" s="11">
        <f t="shared" si="20"/>
        <v>-31.523939310457862</v>
      </c>
      <c r="J223" s="8">
        <f t="shared" si="21"/>
        <v>-0.24969248377288672</v>
      </c>
    </row>
    <row r="224" spans="1:10" x14ac:dyDescent="0.3">
      <c r="A224">
        <v>900</v>
      </c>
      <c r="B224" t="s">
        <v>69</v>
      </c>
      <c r="C224" s="39">
        <v>21822</v>
      </c>
      <c r="D224" s="4">
        <f t="shared" si="17"/>
        <v>6.834084298627123E-2</v>
      </c>
      <c r="E224" s="4">
        <v>29679</v>
      </c>
      <c r="F224" s="4">
        <f t="shared" si="18"/>
        <v>9.3506937374170568E-2</v>
      </c>
      <c r="G224" s="4">
        <v>26300</v>
      </c>
      <c r="H224" s="4">
        <f t="shared" si="19"/>
        <v>8.297495828378762E-2</v>
      </c>
      <c r="I224" s="11">
        <f t="shared" si="20"/>
        <v>-1.0531979090382948E-2</v>
      </c>
      <c r="J224" s="8">
        <f t="shared" si="21"/>
        <v>-0.11263313061189188</v>
      </c>
    </row>
    <row r="225" spans="1:10" x14ac:dyDescent="0.3">
      <c r="B225" s="1" t="s">
        <v>94</v>
      </c>
      <c r="C225" s="41">
        <f>SUM(C219:C224)</f>
        <v>95846598</v>
      </c>
      <c r="D225" s="5">
        <f t="shared" si="17"/>
        <v>300.1666806290101</v>
      </c>
      <c r="E225" s="5">
        <f>SUM(E219:E224)</f>
        <v>88696169</v>
      </c>
      <c r="F225" s="5">
        <f t="shared" si="18"/>
        <v>279.44698675871319</v>
      </c>
      <c r="G225" s="5">
        <f>SUM(G219:G224)</f>
        <v>83650003</v>
      </c>
      <c r="H225" s="5">
        <f t="shared" si="19"/>
        <v>263.91085586934253</v>
      </c>
      <c r="I225" s="15">
        <f t="shared" si="20"/>
        <v>-15.536130889370668</v>
      </c>
      <c r="J225" s="14">
        <f t="shared" si="21"/>
        <v>-5.5595986450142854E-2</v>
      </c>
    </row>
    <row r="226" spans="1:10" x14ac:dyDescent="0.3">
      <c r="B226" s="1"/>
      <c r="C226" s="41"/>
      <c r="D226" s="4"/>
      <c r="E226" s="5"/>
      <c r="F226" s="4"/>
      <c r="G226" s="5"/>
      <c r="H226" s="4"/>
      <c r="I226" s="11"/>
      <c r="J226" s="8"/>
    </row>
    <row r="227" spans="1:10" x14ac:dyDescent="0.3">
      <c r="B227" s="1" t="s">
        <v>213</v>
      </c>
      <c r="C227" s="41"/>
      <c r="D227" s="4"/>
      <c r="E227" s="5"/>
      <c r="F227" s="4"/>
      <c r="G227" s="5"/>
      <c r="H227" s="4"/>
      <c r="I227" s="11"/>
      <c r="J227" s="8"/>
    </row>
    <row r="228" spans="1:10" x14ac:dyDescent="0.3">
      <c r="A228">
        <v>500</v>
      </c>
      <c r="B228" s="2" t="s">
        <v>64</v>
      </c>
      <c r="C228" s="40">
        <v>201335</v>
      </c>
      <c r="D228" s="4">
        <f t="shared" si="17"/>
        <v>0.63052899013110253</v>
      </c>
      <c r="E228" s="28">
        <v>0</v>
      </c>
      <c r="F228" s="4">
        <f t="shared" si="18"/>
        <v>0</v>
      </c>
      <c r="G228" s="28">
        <v>0</v>
      </c>
      <c r="H228" s="4">
        <f t="shared" si="19"/>
        <v>0</v>
      </c>
      <c r="I228" s="11">
        <f t="shared" si="20"/>
        <v>0</v>
      </c>
      <c r="J228" s="8" t="e">
        <f t="shared" si="21"/>
        <v>#DIV/0!</v>
      </c>
    </row>
    <row r="229" spans="1:10" x14ac:dyDescent="0.3">
      <c r="B229" s="1" t="s">
        <v>214</v>
      </c>
      <c r="C229" s="41">
        <f>SUM(C228)</f>
        <v>201335</v>
      </c>
      <c r="D229" s="5">
        <f t="shared" si="17"/>
        <v>0.63052899013110253</v>
      </c>
      <c r="E229" s="5">
        <f>SUM(E228)</f>
        <v>0</v>
      </c>
      <c r="F229" s="5">
        <f t="shared" si="18"/>
        <v>0</v>
      </c>
      <c r="G229" s="5">
        <f>SUM(G228)</f>
        <v>0</v>
      </c>
      <c r="H229" s="5">
        <f t="shared" si="19"/>
        <v>0</v>
      </c>
      <c r="I229" s="15">
        <f t="shared" si="20"/>
        <v>0</v>
      </c>
      <c r="J229" s="14" t="e">
        <f t="shared" si="21"/>
        <v>#DIV/0!</v>
      </c>
    </row>
    <row r="230" spans="1:10" x14ac:dyDescent="0.3">
      <c r="B230" s="1"/>
      <c r="C230" s="41"/>
      <c r="D230" s="4"/>
      <c r="E230" s="5"/>
      <c r="F230" s="4"/>
      <c r="G230" s="5"/>
      <c r="H230" s="4"/>
      <c r="I230" s="11"/>
      <c r="J230" s="8"/>
    </row>
    <row r="231" spans="1:10" x14ac:dyDescent="0.3">
      <c r="B231" s="1" t="s">
        <v>215</v>
      </c>
      <c r="C231" s="41"/>
      <c r="D231" s="4"/>
      <c r="E231" s="5"/>
      <c r="F231" s="4"/>
      <c r="G231" s="5"/>
      <c r="H231" s="4"/>
      <c r="I231" s="11"/>
      <c r="J231" s="8"/>
    </row>
    <row r="232" spans="1:10" x14ac:dyDescent="0.3">
      <c r="A232">
        <v>500</v>
      </c>
      <c r="B232" s="2" t="s">
        <v>64</v>
      </c>
      <c r="C232" s="40">
        <v>2500252</v>
      </c>
      <c r="D232" s="4">
        <f t="shared" si="17"/>
        <v>7.8301406542989014</v>
      </c>
      <c r="E232" s="28">
        <v>0</v>
      </c>
      <c r="F232" s="4">
        <f t="shared" si="18"/>
        <v>0</v>
      </c>
      <c r="G232" s="28">
        <v>0</v>
      </c>
      <c r="H232" s="4">
        <f t="shared" si="19"/>
        <v>0</v>
      </c>
      <c r="I232" s="11">
        <f t="shared" si="20"/>
        <v>0</v>
      </c>
      <c r="J232" s="8" t="e">
        <f t="shared" si="21"/>
        <v>#DIV/0!</v>
      </c>
    </row>
    <row r="233" spans="1:10" x14ac:dyDescent="0.3">
      <c r="A233">
        <v>600</v>
      </c>
      <c r="B233" s="2" t="s">
        <v>65</v>
      </c>
      <c r="C233" s="40">
        <v>459</v>
      </c>
      <c r="D233" s="4">
        <f t="shared" si="17"/>
        <v>1.4374689272614104E-3</v>
      </c>
      <c r="E233" s="28">
        <v>0</v>
      </c>
      <c r="F233" s="4">
        <f t="shared" si="18"/>
        <v>0</v>
      </c>
      <c r="G233" s="28">
        <v>0</v>
      </c>
      <c r="H233" s="4">
        <f t="shared" si="19"/>
        <v>0</v>
      </c>
      <c r="I233" s="11">
        <f t="shared" si="20"/>
        <v>0</v>
      </c>
      <c r="J233" s="8" t="e">
        <f t="shared" si="21"/>
        <v>#DIV/0!</v>
      </c>
    </row>
    <row r="234" spans="1:10" x14ac:dyDescent="0.3">
      <c r="A234">
        <v>900</v>
      </c>
      <c r="B234" s="1" t="s">
        <v>39</v>
      </c>
      <c r="C234" s="40">
        <v>270</v>
      </c>
      <c r="D234" s="4">
        <f t="shared" si="17"/>
        <v>8.4556995721259424E-4</v>
      </c>
      <c r="E234" s="28">
        <v>0</v>
      </c>
      <c r="F234" s="4">
        <f t="shared" si="18"/>
        <v>0</v>
      </c>
      <c r="G234" s="28">
        <v>0</v>
      </c>
      <c r="H234" s="4">
        <f t="shared" si="19"/>
        <v>0</v>
      </c>
      <c r="I234" s="11">
        <f t="shared" si="20"/>
        <v>0</v>
      </c>
      <c r="J234" s="8" t="e">
        <f t="shared" si="21"/>
        <v>#DIV/0!</v>
      </c>
    </row>
    <row r="235" spans="1:10" x14ac:dyDescent="0.3">
      <c r="B235" s="2"/>
      <c r="C235" s="41">
        <f>SUM(C232:C234)</f>
        <v>2500981</v>
      </c>
      <c r="D235" s="5">
        <f t="shared" si="17"/>
        <v>7.8324236931833751</v>
      </c>
      <c r="E235" s="41">
        <f>SUM(E232:E234)</f>
        <v>0</v>
      </c>
      <c r="F235" s="5">
        <f t="shared" si="18"/>
        <v>0</v>
      </c>
      <c r="G235" s="41">
        <f>SUM(G232:G234)</f>
        <v>0</v>
      </c>
      <c r="H235" s="5">
        <f t="shared" si="19"/>
        <v>0</v>
      </c>
      <c r="I235" s="15">
        <f t="shared" si="20"/>
        <v>0</v>
      </c>
      <c r="J235" s="14" t="e">
        <f t="shared" si="21"/>
        <v>#DIV/0!</v>
      </c>
    </row>
    <row r="236" spans="1:10" x14ac:dyDescent="0.3">
      <c r="D236" s="4"/>
      <c r="E236" s="4"/>
      <c r="F236" s="4"/>
      <c r="G236" s="4"/>
      <c r="H236" s="4"/>
      <c r="I236" s="11"/>
      <c r="J236" s="8"/>
    </row>
    <row r="237" spans="1:10" x14ac:dyDescent="0.3">
      <c r="B237" s="1" t="s">
        <v>97</v>
      </c>
      <c r="C237" s="1"/>
      <c r="D237" s="4"/>
      <c r="E237" s="4"/>
      <c r="F237" s="4"/>
      <c r="G237" s="4"/>
      <c r="H237" s="4"/>
      <c r="I237" s="11"/>
      <c r="J237" s="8"/>
    </row>
    <row r="238" spans="1:10" x14ac:dyDescent="0.3">
      <c r="A238">
        <v>910</v>
      </c>
      <c r="B238" t="s">
        <v>99</v>
      </c>
      <c r="C238" s="39">
        <v>319203117</v>
      </c>
      <c r="D238" s="4">
        <f t="shared" si="17"/>
        <v>999.6613554956175</v>
      </c>
      <c r="E238" s="4">
        <v>321884163</v>
      </c>
      <c r="F238" s="4">
        <f t="shared" si="18"/>
        <v>1014.1312804130298</v>
      </c>
      <c r="G238" s="4">
        <v>339746353</v>
      </c>
      <c r="H238" s="4">
        <f t="shared" si="19"/>
        <v>1071.8798276518623</v>
      </c>
      <c r="I238" s="11">
        <f t="shared" si="20"/>
        <v>57.748547238832543</v>
      </c>
      <c r="J238" s="8">
        <f t="shared" si="21"/>
        <v>5.6943857619018552E-2</v>
      </c>
    </row>
    <row r="239" spans="1:10" x14ac:dyDescent="0.3">
      <c r="B239" s="1" t="s">
        <v>98</v>
      </c>
      <c r="C239" s="41">
        <v>319203117</v>
      </c>
      <c r="D239" s="5">
        <f t="shared" si="17"/>
        <v>999.6613554956175</v>
      </c>
      <c r="E239" s="5">
        <f>SUM(E238:E238)</f>
        <v>321884163</v>
      </c>
      <c r="F239" s="5">
        <f t="shared" si="18"/>
        <v>1014.1312804130298</v>
      </c>
      <c r="G239" s="5">
        <f>SUM(G238:G238)</f>
        <v>339746353</v>
      </c>
      <c r="H239" s="5">
        <f t="shared" si="19"/>
        <v>1071.8798276518623</v>
      </c>
      <c r="I239" s="15">
        <f t="shared" si="20"/>
        <v>57.748547238832543</v>
      </c>
      <c r="J239" s="14">
        <f t="shared" si="21"/>
        <v>5.6943857619018552E-2</v>
      </c>
    </row>
    <row r="240" spans="1:10" x14ac:dyDescent="0.3">
      <c r="B240" s="1"/>
      <c r="C240" s="1"/>
      <c r="D240" s="4"/>
      <c r="E240" s="5"/>
      <c r="F240" s="4"/>
      <c r="G240" s="5"/>
      <c r="H240" s="4"/>
      <c r="I240" s="11"/>
      <c r="J240" s="8"/>
    </row>
    <row r="241" spans="1:10" x14ac:dyDescent="0.3">
      <c r="B241" s="1" t="s">
        <v>121</v>
      </c>
      <c r="C241" s="5">
        <v>1099256505</v>
      </c>
      <c r="D241" s="5">
        <f t="shared" si="17"/>
        <v>3442.5862070315407</v>
      </c>
      <c r="E241" s="5">
        <v>1098539709</v>
      </c>
      <c r="F241" s="5">
        <f t="shared" si="18"/>
        <v>3461.0695701506979</v>
      </c>
      <c r="G241" s="5">
        <v>1123609683</v>
      </c>
      <c r="H241" s="5">
        <f t="shared" si="19"/>
        <v>3544.9226834290807</v>
      </c>
      <c r="I241" s="15">
        <f t="shared" si="20"/>
        <v>83.853113278382807</v>
      </c>
      <c r="J241" s="14">
        <f t="shared" si="21"/>
        <v>2.422751452370597E-2</v>
      </c>
    </row>
    <row r="242" spans="1:10" x14ac:dyDescent="0.3">
      <c r="B242" s="1"/>
      <c r="C242" s="1"/>
      <c r="D242" s="4"/>
      <c r="E242" s="5"/>
      <c r="F242" s="4"/>
      <c r="G242" s="5"/>
      <c r="H242" s="4"/>
      <c r="I242" s="11"/>
      <c r="J242" s="8"/>
    </row>
    <row r="243" spans="1:10" x14ac:dyDescent="0.3">
      <c r="B243" s="1" t="s">
        <v>105</v>
      </c>
      <c r="C243" s="5">
        <v>2205812776</v>
      </c>
      <c r="D243" s="5">
        <f t="shared" si="17"/>
        <v>6908.0333874863472</v>
      </c>
      <c r="E243" s="5">
        <v>2198189147</v>
      </c>
      <c r="F243" s="5">
        <f t="shared" si="18"/>
        <v>6925.6354629573243</v>
      </c>
      <c r="G243" s="5">
        <v>2283599271</v>
      </c>
      <c r="H243" s="5">
        <f t="shared" si="19"/>
        <v>7204.6218345290044</v>
      </c>
      <c r="I243" s="15">
        <f t="shared" si="20"/>
        <v>278.98637157168014</v>
      </c>
      <c r="J243" s="14">
        <f t="shared" si="21"/>
        <v>4.0283144133686444E-2</v>
      </c>
    </row>
    <row r="244" spans="1:10" x14ac:dyDescent="0.3">
      <c r="D244" s="4"/>
      <c r="E244" s="4"/>
      <c r="F244" s="4"/>
      <c r="G244" s="4"/>
      <c r="H244" s="4"/>
      <c r="I244" s="11"/>
      <c r="J244" s="8"/>
    </row>
    <row r="245" spans="1:10" x14ac:dyDescent="0.3">
      <c r="A245">
        <v>6300</v>
      </c>
      <c r="B245" s="1" t="s">
        <v>100</v>
      </c>
      <c r="C245" s="28"/>
      <c r="D245" s="4"/>
      <c r="E245" s="4"/>
      <c r="F245" s="4"/>
      <c r="G245" s="4"/>
      <c r="H245" s="4"/>
      <c r="I245" s="11"/>
      <c r="J245" s="8"/>
    </row>
    <row r="246" spans="1:10" x14ac:dyDescent="0.3">
      <c r="D246" s="4"/>
      <c r="F246" s="4"/>
      <c r="H246" s="4"/>
      <c r="I246" s="11"/>
      <c r="J246" s="8"/>
    </row>
    <row r="247" spans="1:10" x14ac:dyDescent="0.3">
      <c r="A247">
        <v>8000</v>
      </c>
      <c r="B247" s="1" t="s">
        <v>102</v>
      </c>
      <c r="C247" s="5">
        <v>66829399</v>
      </c>
      <c r="D247" s="5">
        <f t="shared" si="17"/>
        <v>209.2923409369385</v>
      </c>
      <c r="E247" s="5">
        <v>103450000</v>
      </c>
      <c r="F247" s="5">
        <f t="shared" si="18"/>
        <v>325.93054588624773</v>
      </c>
      <c r="G247" s="5">
        <v>52701000</v>
      </c>
      <c r="H247" s="5">
        <f t="shared" si="19"/>
        <v>166.26856564691602</v>
      </c>
      <c r="I247" s="15">
        <f t="shared" si="20"/>
        <v>-159.66198023933171</v>
      </c>
      <c r="J247" s="14">
        <f t="shared" si="21"/>
        <v>-0.48986504104790157</v>
      </c>
    </row>
    <row r="248" spans="1:10" x14ac:dyDescent="0.3">
      <c r="D248" s="4"/>
      <c r="F248" s="4"/>
      <c r="H248" s="4"/>
      <c r="I248" s="11"/>
      <c r="J248" s="8"/>
    </row>
    <row r="249" spans="1:10" x14ac:dyDescent="0.3">
      <c r="B249" s="1" t="s">
        <v>106</v>
      </c>
      <c r="C249" s="5">
        <v>2272642175</v>
      </c>
      <c r="D249" s="5">
        <f t="shared" si="17"/>
        <v>7117.3257284232859</v>
      </c>
      <c r="E249" s="5">
        <v>2317373711</v>
      </c>
      <c r="F249" s="5">
        <f t="shared" si="18"/>
        <v>7301.1394746125634</v>
      </c>
      <c r="G249" s="5">
        <v>2389752000</v>
      </c>
      <c r="H249" s="5">
        <f t="shared" si="19"/>
        <v>7539.5274718098108</v>
      </c>
      <c r="I249" s="15">
        <f t="shared" si="20"/>
        <v>238.38799719724739</v>
      </c>
      <c r="J249" s="14">
        <f t="shared" si="21"/>
        <v>3.2650793485889062E-2</v>
      </c>
    </row>
    <row r="250" spans="1:10" x14ac:dyDescent="0.3">
      <c r="D250" s="4"/>
      <c r="F250" s="4"/>
      <c r="H250" s="4"/>
      <c r="I250" s="11"/>
      <c r="J250" s="8"/>
    </row>
    <row r="251" spans="1:10" x14ac:dyDescent="0.3">
      <c r="A251" s="91" t="s">
        <v>271</v>
      </c>
      <c r="B251" s="91"/>
      <c r="C251" s="91"/>
      <c r="D251" s="91"/>
      <c r="E251" s="91"/>
      <c r="F251" s="91"/>
      <c r="G251" s="91"/>
      <c r="H251" s="91"/>
      <c r="I251" s="91"/>
      <c r="J251" s="91"/>
    </row>
    <row r="252" spans="1:10" x14ac:dyDescent="0.3">
      <c r="A252">
        <v>200</v>
      </c>
      <c r="B252" t="s">
        <v>115</v>
      </c>
      <c r="C252" s="4">
        <v>375235527</v>
      </c>
      <c r="D252" s="4">
        <f t="shared" si="17"/>
        <v>1175.1403278149455</v>
      </c>
      <c r="E252" s="4">
        <v>383013791</v>
      </c>
      <c r="F252" s="4">
        <f t="shared" si="18"/>
        <v>1206.726863050664</v>
      </c>
      <c r="G252" s="4">
        <v>404493273</v>
      </c>
      <c r="H252" s="4">
        <f t="shared" si="19"/>
        <v>1276.1525647622705</v>
      </c>
      <c r="I252" s="11">
        <f t="shared" si="20"/>
        <v>69.425701711606507</v>
      </c>
      <c r="J252" s="8">
        <f t="shared" si="21"/>
        <v>5.7532241833164278E-2</v>
      </c>
    </row>
    <row r="253" spans="1:10" x14ac:dyDescent="0.3">
      <c r="A253">
        <v>2100</v>
      </c>
      <c r="B253" t="s">
        <v>81</v>
      </c>
      <c r="C253" s="4">
        <v>273457</v>
      </c>
      <c r="D253" s="4">
        <f t="shared" si="17"/>
        <v>0.85639638440549781</v>
      </c>
      <c r="E253" s="4">
        <v>234652</v>
      </c>
      <c r="F253" s="4">
        <f t="shared" si="18"/>
        <v>0.73929680476848525</v>
      </c>
      <c r="G253">
        <v>220685</v>
      </c>
      <c r="H253" s="4">
        <f t="shared" si="19"/>
        <v>0.69624823835960725</v>
      </c>
      <c r="I253" s="11">
        <f t="shared" si="20"/>
        <v>-4.3048566408877997E-2</v>
      </c>
      <c r="J253" s="8">
        <f t="shared" si="21"/>
        <v>-5.8229071370542292E-2</v>
      </c>
    </row>
    <row r="254" spans="1:10" x14ac:dyDescent="0.3">
      <c r="A254">
        <v>2600</v>
      </c>
      <c r="B254" t="s">
        <v>273</v>
      </c>
      <c r="C254" s="4">
        <v>63918</v>
      </c>
      <c r="D254" s="4">
        <f t="shared" si="17"/>
        <v>0.2001745945374615</v>
      </c>
      <c r="E254" s="4">
        <v>30263</v>
      </c>
      <c r="F254" s="4">
        <f t="shared" si="18"/>
        <v>9.5346893283281914E-2</v>
      </c>
      <c r="G254" s="4">
        <v>120796</v>
      </c>
      <c r="H254" s="4">
        <f t="shared" si="19"/>
        <v>0.38110429889157449</v>
      </c>
      <c r="I254" s="11">
        <f t="shared" si="20"/>
        <v>0.28575740560829255</v>
      </c>
      <c r="J254" s="8">
        <f t="shared" si="21"/>
        <v>2.997029014456595</v>
      </c>
    </row>
    <row r="255" spans="1:10" x14ac:dyDescent="0.3">
      <c r="A255">
        <v>2700</v>
      </c>
      <c r="B255" t="s">
        <v>93</v>
      </c>
      <c r="C255" s="4">
        <v>65054215</v>
      </c>
      <c r="D255" s="4">
        <f t="shared" si="17"/>
        <v>203.7329251631441</v>
      </c>
      <c r="E255" s="4">
        <v>66380510</v>
      </c>
      <c r="F255" s="4">
        <f t="shared" si="18"/>
        <v>209.13906100055607</v>
      </c>
      <c r="G255" s="4">
        <v>71350599</v>
      </c>
      <c r="H255" s="4">
        <f t="shared" si="19"/>
        <v>225.10695724518092</v>
      </c>
      <c r="I255" s="11">
        <f t="shared" si="20"/>
        <v>15.967896244624853</v>
      </c>
      <c r="J255" s="8">
        <f t="shared" si="21"/>
        <v>7.6350616514350697E-2</v>
      </c>
    </row>
    <row r="256" spans="1:10" x14ac:dyDescent="0.3">
      <c r="B256" s="1" t="s">
        <v>106</v>
      </c>
      <c r="C256" s="5">
        <v>442588813</v>
      </c>
      <c r="D256" s="5">
        <f t="shared" si="17"/>
        <v>1386.073346930307</v>
      </c>
      <c r="E256" s="5">
        <v>451552007</v>
      </c>
      <c r="F256" s="5">
        <f t="shared" si="18"/>
        <v>1422.6640129293451</v>
      </c>
      <c r="G256" s="5">
        <v>478507353</v>
      </c>
      <c r="H256" s="5">
        <f t="shared" si="19"/>
        <v>1509.662648428161</v>
      </c>
      <c r="I256" s="15">
        <f t="shared" si="20"/>
        <v>86.998635498815929</v>
      </c>
      <c r="J256" s="14">
        <f t="shared" si="21"/>
        <v>6.1151919714114968E-2</v>
      </c>
    </row>
    <row r="257" spans="1:11" x14ac:dyDescent="0.3">
      <c r="A257" s="1"/>
      <c r="B257" s="2"/>
      <c r="D257" s="4"/>
      <c r="F257" s="4"/>
      <c r="H257" s="4"/>
      <c r="I257" s="11"/>
      <c r="J257" s="8"/>
    </row>
    <row r="258" spans="1:11" x14ac:dyDescent="0.3">
      <c r="A258" s="91" t="s">
        <v>255</v>
      </c>
      <c r="B258" s="91"/>
      <c r="C258" s="91"/>
      <c r="D258" s="91"/>
      <c r="E258" s="91"/>
      <c r="F258" s="91"/>
      <c r="G258" s="91"/>
      <c r="H258" s="91"/>
      <c r="I258" s="91"/>
      <c r="J258" s="91"/>
    </row>
    <row r="259" spans="1:11" x14ac:dyDescent="0.3">
      <c r="A259">
        <v>100</v>
      </c>
      <c r="B259" s="26" t="s">
        <v>226</v>
      </c>
      <c r="C259" s="4">
        <v>26673325</v>
      </c>
      <c r="D259" s="4">
        <f t="shared" si="17"/>
        <v>83.533934366546745</v>
      </c>
      <c r="E259" s="4">
        <v>37666500</v>
      </c>
      <c r="F259" s="4">
        <f t="shared" si="18"/>
        <v>118.67243022353165</v>
      </c>
      <c r="G259" s="4">
        <v>27855000</v>
      </c>
      <c r="H259" s="4">
        <f t="shared" si="19"/>
        <v>87.880892129083804</v>
      </c>
      <c r="I259" s="11">
        <f t="shared" si="20"/>
        <v>-30.791538094447844</v>
      </c>
      <c r="J259" s="8">
        <f t="shared" si="21"/>
        <v>-0.25946665149141074</v>
      </c>
    </row>
    <row r="260" spans="1:11" x14ac:dyDescent="0.3">
      <c r="A260">
        <v>2200</v>
      </c>
      <c r="B260" s="26" t="s">
        <v>83</v>
      </c>
      <c r="C260" s="4">
        <v>81704</v>
      </c>
      <c r="D260" s="4">
        <f t="shared" si="17"/>
        <v>0.25587573253369555</v>
      </c>
      <c r="E260" s="4">
        <v>1509305</v>
      </c>
      <c r="F260" s="4">
        <f t="shared" si="18"/>
        <v>4.7552305708926355</v>
      </c>
      <c r="G260" s="4">
        <v>1510000</v>
      </c>
      <c r="H260" s="4">
        <f t="shared" si="19"/>
        <v>4.7639614832136612</v>
      </c>
      <c r="I260" s="11">
        <f t="shared" si="20"/>
        <v>8.7309123210257411E-3</v>
      </c>
      <c r="J260" s="8">
        <f t="shared" si="21"/>
        <v>1.8360649795761228E-3</v>
      </c>
    </row>
    <row r="261" spans="1:11" x14ac:dyDescent="0.3">
      <c r="A261">
        <v>2500</v>
      </c>
      <c r="B261" s="26" t="s">
        <v>89</v>
      </c>
      <c r="C261" s="4">
        <v>2735969</v>
      </c>
      <c r="D261" s="4">
        <f t="shared" ref="D261:D324" si="22">C261/$L$1</f>
        <v>8.5683451491295717</v>
      </c>
      <c r="E261" s="4">
        <v>2805000</v>
      </c>
      <c r="F261" s="4">
        <f t="shared" ref="F261:F324" si="23">E261/$L$2</f>
        <v>8.8374594607145944</v>
      </c>
      <c r="G261" s="4">
        <v>2805000</v>
      </c>
      <c r="H261" s="4">
        <f t="shared" ref="H261:H324" si="24">G261/$L$3</f>
        <v>8.8496105698108085</v>
      </c>
      <c r="I261" s="11">
        <f t="shared" si="20"/>
        <v>1.2151109096214086E-2</v>
      </c>
      <c r="J261" s="8">
        <f t="shared" si="21"/>
        <v>1.3749550026486402E-3</v>
      </c>
    </row>
    <row r="262" spans="1:11" x14ac:dyDescent="0.3">
      <c r="A262">
        <v>2600</v>
      </c>
      <c r="B262" s="26" t="s">
        <v>273</v>
      </c>
      <c r="C262" s="4">
        <v>3794166</v>
      </c>
      <c r="D262" s="4">
        <f t="shared" si="22"/>
        <v>11.882343638064741</v>
      </c>
      <c r="E262" s="4">
        <v>4460000</v>
      </c>
      <c r="F262" s="4">
        <f t="shared" si="23"/>
        <v>14.051718073007876</v>
      </c>
      <c r="G262" s="4">
        <v>4695000</v>
      </c>
      <c r="H262" s="4">
        <f t="shared" si="24"/>
        <v>14.812449777276914</v>
      </c>
      <c r="I262" s="11">
        <f t="shared" si="20"/>
        <v>0.76073170426903758</v>
      </c>
      <c r="J262" s="8">
        <f t="shared" si="21"/>
        <v>5.4137985142922611E-2</v>
      </c>
    </row>
    <row r="263" spans="1:11" x14ac:dyDescent="0.3">
      <c r="A263">
        <v>2700</v>
      </c>
      <c r="B263" s="26" t="s">
        <v>93</v>
      </c>
      <c r="C263" s="4">
        <v>0</v>
      </c>
      <c r="D263" s="4">
        <f t="shared" si="22"/>
        <v>0</v>
      </c>
      <c r="E263" s="4">
        <v>5000</v>
      </c>
      <c r="F263" s="4">
        <f t="shared" si="23"/>
        <v>1.575304716704919E-2</v>
      </c>
      <c r="G263" s="4">
        <v>5000</v>
      </c>
      <c r="H263" s="4">
        <f t="shared" si="24"/>
        <v>1.5774706898058481E-2</v>
      </c>
      <c r="I263" s="11">
        <f t="shared" si="20"/>
        <v>2.1659731009291555E-5</v>
      </c>
      <c r="J263" s="8">
        <f t="shared" si="21"/>
        <v>1.3749550026484678E-3</v>
      </c>
    </row>
    <row r="264" spans="1:11" x14ac:dyDescent="0.3">
      <c r="A264">
        <v>2900</v>
      </c>
      <c r="B264" s="26" t="s">
        <v>150</v>
      </c>
      <c r="C264" s="4">
        <v>931322</v>
      </c>
      <c r="D264" s="4">
        <f t="shared" si="22"/>
        <v>2.9166589025598064</v>
      </c>
      <c r="E264" s="4">
        <v>500000</v>
      </c>
      <c r="F264" s="4">
        <f t="shared" si="23"/>
        <v>1.5753047167049188</v>
      </c>
      <c r="G264" s="4">
        <v>500000</v>
      </c>
      <c r="H264" s="4">
        <f t="shared" si="24"/>
        <v>1.5774706898058481</v>
      </c>
      <c r="I264" s="11">
        <f t="shared" si="20"/>
        <v>2.1659731009293637E-3</v>
      </c>
      <c r="J264" s="8">
        <f t="shared" si="21"/>
        <v>1.3749550026486001E-3</v>
      </c>
    </row>
    <row r="265" spans="1:11" x14ac:dyDescent="0.3">
      <c r="A265">
        <v>4100</v>
      </c>
      <c r="B265" s="26" t="s">
        <v>183</v>
      </c>
      <c r="C265" s="4">
        <v>0</v>
      </c>
      <c r="D265" s="4">
        <f t="shared" si="22"/>
        <v>0</v>
      </c>
      <c r="E265" s="4">
        <v>3500000</v>
      </c>
      <c r="F265" s="4">
        <f t="shared" si="23"/>
        <v>11.027133016934432</v>
      </c>
      <c r="G265" s="4">
        <v>5000000</v>
      </c>
      <c r="H265" s="4">
        <f t="shared" si="24"/>
        <v>15.774706898058481</v>
      </c>
      <c r="I265" s="11">
        <f t="shared" si="20"/>
        <v>4.7475738811240493</v>
      </c>
      <c r="J265" s="8">
        <f t="shared" si="21"/>
        <v>0.43053565000378363</v>
      </c>
    </row>
    <row r="266" spans="1:11" x14ac:dyDescent="0.3">
      <c r="A266">
        <v>4200</v>
      </c>
      <c r="B266" s="26" t="s">
        <v>213</v>
      </c>
      <c r="C266" s="4">
        <v>84585434</v>
      </c>
      <c r="D266" s="4">
        <f t="shared" si="22"/>
        <v>264.89963632662489</v>
      </c>
      <c r="E266" s="4">
        <v>62128670</v>
      </c>
      <c r="F266" s="4">
        <f t="shared" si="23"/>
        <v>195.74317378720679</v>
      </c>
      <c r="G266" s="4">
        <v>67785000</v>
      </c>
      <c r="H266" s="4">
        <f t="shared" si="24"/>
        <v>213.85770141697884</v>
      </c>
      <c r="I266" s="11">
        <f t="shared" si="20"/>
        <v>18.114527629772056</v>
      </c>
      <c r="J266" s="8">
        <f t="shared" si="21"/>
        <v>9.2542321038814018E-2</v>
      </c>
    </row>
    <row r="267" spans="1:11" x14ac:dyDescent="0.3">
      <c r="A267">
        <v>4300</v>
      </c>
      <c r="B267" s="26" t="s">
        <v>281</v>
      </c>
      <c r="C267" s="4">
        <v>12925</v>
      </c>
      <c r="D267" s="4">
        <f t="shared" si="22"/>
        <v>4.0477747025825114E-2</v>
      </c>
      <c r="E267" s="4">
        <v>1168786</v>
      </c>
      <c r="F267" s="4">
        <f t="shared" si="23"/>
        <v>3.6823881972373504</v>
      </c>
      <c r="G267" s="4">
        <v>0</v>
      </c>
      <c r="H267" s="4">
        <f t="shared" si="24"/>
        <v>0</v>
      </c>
      <c r="I267" s="11">
        <f t="shared" si="20"/>
        <v>-3.6823881972373504</v>
      </c>
      <c r="J267" s="8">
        <f t="shared" si="21"/>
        <v>-1</v>
      </c>
    </row>
    <row r="268" spans="1:11" x14ac:dyDescent="0.3">
      <c r="A268">
        <v>4500</v>
      </c>
      <c r="B268" s="26" t="s">
        <v>282</v>
      </c>
      <c r="C268" s="4">
        <v>238702871</v>
      </c>
      <c r="D268" s="4">
        <f t="shared" si="22"/>
        <v>747.55546821479038</v>
      </c>
      <c r="E268" s="4">
        <v>132101000</v>
      </c>
      <c r="F268" s="4">
        <f t="shared" si="23"/>
        <v>416.19865676287299</v>
      </c>
      <c r="G268" s="4">
        <v>182502500</v>
      </c>
      <c r="H268" s="4">
        <f t="shared" si="24"/>
        <v>575.78468913258359</v>
      </c>
      <c r="I268" s="11">
        <f t="shared" si="20"/>
        <v>159.58603236971061</v>
      </c>
      <c r="J268" s="8">
        <f t="shared" si="21"/>
        <v>0.38343716342322054</v>
      </c>
    </row>
    <row r="269" spans="1:11" x14ac:dyDescent="0.3">
      <c r="A269">
        <v>4700</v>
      </c>
      <c r="B269" s="26" t="s">
        <v>215</v>
      </c>
      <c r="C269" s="4">
        <v>68081789</v>
      </c>
      <c r="D269" s="4">
        <f t="shared" si="22"/>
        <v>213.21450152476621</v>
      </c>
      <c r="E269" s="4">
        <v>18529848</v>
      </c>
      <c r="F269" s="4">
        <f t="shared" si="23"/>
        <v>58.380313908450418</v>
      </c>
      <c r="G269" s="4">
        <v>229367500</v>
      </c>
      <c r="H269" s="4">
        <f t="shared" si="24"/>
        <v>723.6410168880858</v>
      </c>
      <c r="I269" s="11">
        <f t="shared" si="20"/>
        <v>665.26070297963543</v>
      </c>
      <c r="J269" s="8">
        <f t="shared" si="21"/>
        <v>11.395291639282201</v>
      </c>
    </row>
    <row r="270" spans="1:11" x14ac:dyDescent="0.3">
      <c r="A270">
        <v>4900</v>
      </c>
      <c r="B270" s="26" t="s">
        <v>96</v>
      </c>
      <c r="C270" s="4">
        <v>9918266</v>
      </c>
      <c r="D270" s="4">
        <f t="shared" si="22"/>
        <v>31.061436137937513</v>
      </c>
      <c r="E270" s="4">
        <v>13932500</v>
      </c>
      <c r="F270" s="4">
        <f t="shared" si="23"/>
        <v>43.895865930982566</v>
      </c>
      <c r="G270" s="4">
        <v>17975000</v>
      </c>
      <c r="H270" s="4">
        <f t="shared" si="24"/>
        <v>56.710071298520241</v>
      </c>
      <c r="I270" s="11">
        <f t="shared" si="20"/>
        <v>12.814205367537674</v>
      </c>
      <c r="J270" s="8">
        <f t="shared" si="21"/>
        <v>0.291922829081113</v>
      </c>
    </row>
    <row r="271" spans="1:11" x14ac:dyDescent="0.3">
      <c r="B271" s="46" t="s">
        <v>222</v>
      </c>
      <c r="C271" s="5">
        <v>1169988127</v>
      </c>
      <c r="D271" s="5">
        <f t="shared" si="22"/>
        <v>3664.0992980986421</v>
      </c>
      <c r="E271" s="5">
        <v>1237620573</v>
      </c>
      <c r="F271" s="5">
        <f t="shared" si="23"/>
        <v>3899.2590522758887</v>
      </c>
      <c r="G271" s="5">
        <v>1439987830</v>
      </c>
      <c r="H271" s="5">
        <f t="shared" si="24"/>
        <v>4543.0771910042531</v>
      </c>
      <c r="I271" s="15">
        <f t="shared" si="20"/>
        <v>643.81813872836437</v>
      </c>
      <c r="J271" s="14">
        <f t="shared" si="21"/>
        <v>0.16511294327895082</v>
      </c>
      <c r="K271" s="1"/>
    </row>
    <row r="272" spans="1:11" x14ac:dyDescent="0.3">
      <c r="D272" s="4"/>
      <c r="F272" s="4"/>
      <c r="H272" s="4"/>
      <c r="I272" s="11"/>
      <c r="J272" s="8"/>
    </row>
    <row r="273" spans="1:10" x14ac:dyDescent="0.3">
      <c r="A273" s="91" t="s">
        <v>263</v>
      </c>
      <c r="B273" s="91"/>
      <c r="C273" s="91"/>
      <c r="D273" s="91"/>
      <c r="E273" s="91"/>
      <c r="F273" s="91"/>
      <c r="G273" s="91"/>
      <c r="H273" s="91"/>
      <c r="I273" s="91"/>
      <c r="J273" s="91"/>
    </row>
    <row r="274" spans="1:10" x14ac:dyDescent="0.3">
      <c r="A274">
        <v>2600</v>
      </c>
      <c r="B274" t="s">
        <v>273</v>
      </c>
      <c r="C274" s="4">
        <v>2000</v>
      </c>
      <c r="D274" s="4">
        <f t="shared" si="22"/>
        <v>6.2634811645377354E-3</v>
      </c>
      <c r="E274" s="4">
        <v>0</v>
      </c>
      <c r="F274" s="4">
        <f t="shared" si="23"/>
        <v>0</v>
      </c>
      <c r="G274" s="4">
        <v>0</v>
      </c>
      <c r="H274" s="4">
        <f t="shared" si="24"/>
        <v>0</v>
      </c>
      <c r="I274" s="11">
        <f t="shared" si="20"/>
        <v>0</v>
      </c>
      <c r="J274" s="8" t="e">
        <f t="shared" si="21"/>
        <v>#DIV/0!</v>
      </c>
    </row>
    <row r="275" spans="1:10" x14ac:dyDescent="0.3">
      <c r="A275">
        <v>4100</v>
      </c>
      <c r="B275" t="s">
        <v>183</v>
      </c>
      <c r="C275" s="4">
        <v>357077</v>
      </c>
      <c r="D275" s="4">
        <f t="shared" si="22"/>
        <v>1.1182725318948206</v>
      </c>
      <c r="E275" s="4">
        <v>0</v>
      </c>
      <c r="F275" s="4">
        <f t="shared" si="23"/>
        <v>0</v>
      </c>
      <c r="G275" s="4">
        <v>235000</v>
      </c>
      <c r="H275" s="4">
        <f t="shared" si="24"/>
        <v>0.74141122420874861</v>
      </c>
      <c r="I275" s="11">
        <f t="shared" si="20"/>
        <v>0.74141122420874861</v>
      </c>
      <c r="J275" s="8" t="e">
        <f t="shared" si="21"/>
        <v>#DIV/0!</v>
      </c>
    </row>
    <row r="276" spans="1:10" x14ac:dyDescent="0.3">
      <c r="A276" s="2">
        <v>4200</v>
      </c>
      <c r="B276" s="2" t="s">
        <v>213</v>
      </c>
      <c r="C276" s="4">
        <v>946888</v>
      </c>
      <c r="D276" s="4">
        <f t="shared" si="22"/>
        <v>2.9654075764634036</v>
      </c>
      <c r="E276" s="4">
        <v>306200</v>
      </c>
      <c r="F276" s="28">
        <f t="shared" si="23"/>
        <v>0.96471660851009233</v>
      </c>
      <c r="G276" s="4">
        <v>365000</v>
      </c>
      <c r="H276" s="4">
        <f t="shared" si="24"/>
        <v>1.1515536035582692</v>
      </c>
      <c r="I276" s="11">
        <f t="shared" ref="I276:I326" si="25">H276-F276</f>
        <v>0.18683699504817686</v>
      </c>
      <c r="J276" s="8">
        <f t="shared" ref="J276:J326" si="26">I276/F276</f>
        <v>0.19367034152830415</v>
      </c>
    </row>
    <row r="277" spans="1:10" x14ac:dyDescent="0.3">
      <c r="A277" s="2">
        <v>4300</v>
      </c>
      <c r="B277" s="4" t="s">
        <v>281</v>
      </c>
      <c r="C277" s="4">
        <v>750</v>
      </c>
      <c r="D277" s="4">
        <f t="shared" si="22"/>
        <v>2.3488054367016508E-3</v>
      </c>
      <c r="E277" s="4">
        <v>0</v>
      </c>
      <c r="F277" s="4">
        <f t="shared" si="23"/>
        <v>0</v>
      </c>
      <c r="G277" s="4">
        <v>0</v>
      </c>
      <c r="H277" s="4">
        <f t="shared" si="24"/>
        <v>0</v>
      </c>
      <c r="I277" s="11">
        <f t="shared" si="25"/>
        <v>0</v>
      </c>
      <c r="J277" s="8" t="e">
        <f t="shared" si="26"/>
        <v>#DIV/0!</v>
      </c>
    </row>
    <row r="278" spans="1:10" x14ac:dyDescent="0.3">
      <c r="A278" s="2">
        <v>4500</v>
      </c>
      <c r="B278" s="2" t="s">
        <v>282</v>
      </c>
      <c r="C278" s="4">
        <v>7730</v>
      </c>
      <c r="D278" s="4">
        <f t="shared" si="22"/>
        <v>2.4208354700938347E-2</v>
      </c>
      <c r="E278" s="4">
        <v>0</v>
      </c>
      <c r="F278" s="4">
        <f t="shared" si="23"/>
        <v>0</v>
      </c>
      <c r="G278" s="4">
        <v>0</v>
      </c>
      <c r="H278" s="4">
        <f t="shared" si="24"/>
        <v>0</v>
      </c>
      <c r="I278" s="11">
        <f t="shared" si="25"/>
        <v>0</v>
      </c>
      <c r="J278" s="8" t="e">
        <f t="shared" si="26"/>
        <v>#DIV/0!</v>
      </c>
    </row>
    <row r="279" spans="1:10" x14ac:dyDescent="0.3">
      <c r="A279" s="2">
        <v>4700</v>
      </c>
      <c r="B279" s="2" t="s">
        <v>215</v>
      </c>
      <c r="C279" s="4">
        <v>50993</v>
      </c>
      <c r="D279" s="4">
        <f t="shared" si="22"/>
        <v>0.15969684751163638</v>
      </c>
      <c r="E279" s="4">
        <v>0</v>
      </c>
      <c r="F279" s="4">
        <f t="shared" si="23"/>
        <v>0</v>
      </c>
      <c r="G279" s="4">
        <v>0</v>
      </c>
      <c r="H279" s="4">
        <f t="shared" si="24"/>
        <v>0</v>
      </c>
      <c r="I279" s="11">
        <f t="shared" si="25"/>
        <v>0</v>
      </c>
      <c r="J279" s="8" t="e">
        <f t="shared" si="26"/>
        <v>#DIV/0!</v>
      </c>
    </row>
    <row r="280" spans="1:10" x14ac:dyDescent="0.3">
      <c r="B280" s="1" t="s">
        <v>106</v>
      </c>
      <c r="C280" s="5">
        <v>11946442</v>
      </c>
      <c r="D280" s="5">
        <f t="shared" si="22"/>
        <v>37.41315722512126</v>
      </c>
      <c r="E280" s="5">
        <v>10760604</v>
      </c>
      <c r="F280" s="5">
        <f t="shared" si="23"/>
        <v>33.902460471587631</v>
      </c>
      <c r="G280" s="5">
        <v>10629004</v>
      </c>
      <c r="H280" s="5">
        <f t="shared" si="24"/>
        <v>33.533884543658239</v>
      </c>
      <c r="I280" s="15">
        <f t="shared" si="25"/>
        <v>-0.36857592792939187</v>
      </c>
      <c r="J280" s="14">
        <f t="shared" si="26"/>
        <v>-1.0871657183651358E-2</v>
      </c>
    </row>
    <row r="281" spans="1:10" x14ac:dyDescent="0.3">
      <c r="D281" s="4"/>
      <c r="F281" s="4"/>
      <c r="H281" s="4"/>
      <c r="I281" s="11"/>
      <c r="J281" s="8"/>
    </row>
    <row r="282" spans="1:10" x14ac:dyDescent="0.3">
      <c r="A282" s="91" t="s">
        <v>285</v>
      </c>
      <c r="B282" s="91"/>
      <c r="C282" s="91"/>
      <c r="D282" s="91"/>
      <c r="E282" s="91"/>
      <c r="F282" s="91"/>
      <c r="G282" s="91"/>
      <c r="H282" s="91"/>
      <c r="I282" s="91"/>
      <c r="J282" s="91"/>
    </row>
    <row r="283" spans="1:10" x14ac:dyDescent="0.3">
      <c r="A283">
        <v>100</v>
      </c>
      <c r="B283" t="s">
        <v>226</v>
      </c>
      <c r="C283" s="4">
        <v>147485340</v>
      </c>
      <c r="D283" s="4">
        <f t="shared" si="22"/>
        <v>461.88582456772195</v>
      </c>
      <c r="E283" s="4">
        <v>145780483</v>
      </c>
      <c r="F283" s="4">
        <f t="shared" si="23"/>
        <v>459.29736494684249</v>
      </c>
      <c r="G283" s="4">
        <v>151047220</v>
      </c>
      <c r="H283" s="4">
        <f t="shared" si="24"/>
        <v>476.5451246533114</v>
      </c>
      <c r="I283" s="11">
        <f t="shared" si="25"/>
        <v>17.247759706468912</v>
      </c>
      <c r="J283" s="8">
        <f t="shared" si="26"/>
        <v>3.755249000495596E-2</v>
      </c>
    </row>
    <row r="284" spans="1:10" x14ac:dyDescent="0.3">
      <c r="A284">
        <v>200</v>
      </c>
      <c r="B284" t="s">
        <v>115</v>
      </c>
      <c r="C284" s="4">
        <v>83849</v>
      </c>
      <c r="D284" s="4">
        <f t="shared" si="22"/>
        <v>0.26259331608266229</v>
      </c>
      <c r="E284" s="4">
        <v>0</v>
      </c>
      <c r="F284" s="4">
        <f t="shared" si="23"/>
        <v>0</v>
      </c>
      <c r="G284" s="4">
        <v>37570</v>
      </c>
      <c r="H284" s="4">
        <f t="shared" si="24"/>
        <v>0.11853114763201143</v>
      </c>
      <c r="I284" s="11">
        <f t="shared" si="25"/>
        <v>0.11853114763201143</v>
      </c>
      <c r="J284" s="8" t="e">
        <f t="shared" si="26"/>
        <v>#DIV/0!</v>
      </c>
    </row>
    <row r="285" spans="1:10" x14ac:dyDescent="0.3">
      <c r="A285">
        <v>420</v>
      </c>
      <c r="B285" t="s">
        <v>141</v>
      </c>
      <c r="C285" s="4">
        <v>269602</v>
      </c>
      <c r="D285" s="4">
        <f t="shared" si="22"/>
        <v>0.84432352446085124</v>
      </c>
      <c r="E285" s="4">
        <v>356630</v>
      </c>
      <c r="F285" s="4">
        <f t="shared" si="23"/>
        <v>1.1236018422369505</v>
      </c>
      <c r="G285" s="4">
        <v>491580</v>
      </c>
      <c r="H285" s="4">
        <f t="shared" si="24"/>
        <v>1.5509060833895176</v>
      </c>
      <c r="I285" s="11">
        <f t="shared" si="25"/>
        <v>0.42730424115256715</v>
      </c>
      <c r="J285" s="8">
        <f t="shared" si="26"/>
        <v>0.38029862989709767</v>
      </c>
    </row>
    <row r="286" spans="1:10" x14ac:dyDescent="0.3">
      <c r="A286">
        <v>600</v>
      </c>
      <c r="B286" t="s">
        <v>155</v>
      </c>
      <c r="C286" s="4">
        <v>11049140</v>
      </c>
      <c r="D286" s="4">
        <f t="shared" si="22"/>
        <v>34.60304013717024</v>
      </c>
      <c r="E286" s="4">
        <v>14161987</v>
      </c>
      <c r="F286" s="4">
        <f t="shared" si="23"/>
        <v>44.618889838027485</v>
      </c>
      <c r="G286" s="4">
        <v>0</v>
      </c>
      <c r="H286" s="4">
        <f t="shared" si="24"/>
        <v>0</v>
      </c>
      <c r="I286" s="11">
        <f t="shared" si="25"/>
        <v>-44.618889838027485</v>
      </c>
      <c r="J286" s="8">
        <f t="shared" si="26"/>
        <v>-1</v>
      </c>
    </row>
    <row r="287" spans="1:10" x14ac:dyDescent="0.3">
      <c r="A287">
        <v>910</v>
      </c>
      <c r="B287" t="s">
        <v>76</v>
      </c>
      <c r="C287" s="4">
        <v>0</v>
      </c>
      <c r="D287" s="4">
        <f t="shared" si="22"/>
        <v>0</v>
      </c>
      <c r="E287" s="4">
        <v>80000</v>
      </c>
      <c r="F287" s="4">
        <f t="shared" si="23"/>
        <v>0.25204875467278703</v>
      </c>
      <c r="G287" s="4">
        <v>80000</v>
      </c>
      <c r="H287" s="4">
        <f t="shared" si="24"/>
        <v>0.2523953103689357</v>
      </c>
      <c r="I287" s="11">
        <f t="shared" si="25"/>
        <v>3.4655569614866488E-4</v>
      </c>
      <c r="J287" s="8">
        <f t="shared" si="26"/>
        <v>1.3749550026484678E-3</v>
      </c>
    </row>
    <row r="288" spans="1:10" x14ac:dyDescent="0.3">
      <c r="A288">
        <v>2200</v>
      </c>
      <c r="B288" t="s">
        <v>292</v>
      </c>
      <c r="C288" s="4">
        <v>8388189</v>
      </c>
      <c r="D288" s="4">
        <f t="shared" si="22"/>
        <v>26.269631903041311</v>
      </c>
      <c r="E288" s="4">
        <v>8900000</v>
      </c>
      <c r="F288" s="4">
        <f t="shared" si="23"/>
        <v>28.040423957347556</v>
      </c>
      <c r="G288" s="4">
        <v>9806604</v>
      </c>
      <c r="H288" s="4">
        <f t="shared" si="24"/>
        <v>30.939260753065579</v>
      </c>
      <c r="I288" s="11">
        <f t="shared" si="25"/>
        <v>2.8988367957180223</v>
      </c>
      <c r="J288" s="8">
        <f t="shared" si="26"/>
        <v>0.10338063362121268</v>
      </c>
    </row>
    <row r="289" spans="1:10" x14ac:dyDescent="0.3">
      <c r="A289">
        <v>2400</v>
      </c>
      <c r="B289" t="s">
        <v>87</v>
      </c>
      <c r="C289" s="4">
        <v>70547</v>
      </c>
      <c r="D289" s="4">
        <f t="shared" si="22"/>
        <v>0.22093490285732181</v>
      </c>
      <c r="E289" s="4">
        <v>161830</v>
      </c>
      <c r="F289" s="4">
        <f t="shared" si="23"/>
        <v>0.50986312460871408</v>
      </c>
      <c r="G289" s="4">
        <v>0</v>
      </c>
      <c r="H289" s="4">
        <f t="shared" si="24"/>
        <v>0</v>
      </c>
      <c r="I289" s="11">
        <f t="shared" si="25"/>
        <v>-0.50986312460871408</v>
      </c>
      <c r="J289" s="8">
        <f t="shared" si="26"/>
        <v>-1</v>
      </c>
    </row>
    <row r="290" spans="1:10" x14ac:dyDescent="0.3">
      <c r="B290" s="1" t="s">
        <v>106</v>
      </c>
      <c r="C290" s="5">
        <v>167911867</v>
      </c>
      <c r="D290" s="5">
        <f t="shared" si="22"/>
        <v>525.85640812843269</v>
      </c>
      <c r="E290" s="5">
        <v>250469730</v>
      </c>
      <c r="F290" s="5">
        <f t="shared" si="23"/>
        <v>789.13229412161502</v>
      </c>
      <c r="G290" s="5">
        <v>242043004</v>
      </c>
      <c r="H290" s="5">
        <f t="shared" si="24"/>
        <v>763.63148896511939</v>
      </c>
      <c r="I290" s="15">
        <f t="shared" si="25"/>
        <v>-25.50080515649563</v>
      </c>
      <c r="J290" s="14">
        <f t="shared" si="26"/>
        <v>-3.2314993755110016E-2</v>
      </c>
    </row>
    <row r="291" spans="1:10" x14ac:dyDescent="0.3">
      <c r="D291" s="4"/>
      <c r="F291" s="4"/>
      <c r="H291" s="4"/>
      <c r="I291" s="11"/>
      <c r="J291" s="8"/>
    </row>
    <row r="292" spans="1:10" x14ac:dyDescent="0.3">
      <c r="A292" s="91" t="s">
        <v>293</v>
      </c>
      <c r="B292" s="91"/>
      <c r="C292" s="91"/>
      <c r="D292" s="91"/>
      <c r="E292" s="91"/>
      <c r="F292" s="91"/>
      <c r="G292" s="91"/>
      <c r="H292" s="91"/>
      <c r="I292" s="91"/>
      <c r="J292" s="91"/>
    </row>
    <row r="293" spans="1:10" x14ac:dyDescent="0.3">
      <c r="A293">
        <v>100</v>
      </c>
      <c r="B293" t="s">
        <v>226</v>
      </c>
      <c r="C293" s="4">
        <v>29985998</v>
      </c>
      <c r="D293" s="4">
        <f>C293/$L$1</f>
        <v>93.908366836433103</v>
      </c>
      <c r="E293" s="4">
        <v>37692567</v>
      </c>
      <c r="F293" s="4">
        <f>E293/$L$2</f>
        <v>118.75455715963234</v>
      </c>
      <c r="G293" s="4">
        <v>28881080</v>
      </c>
      <c r="H293" s="4">
        <f t="shared" si="24"/>
        <v>91.118114379875777</v>
      </c>
      <c r="I293" s="11">
        <f t="shared" si="25"/>
        <v>-27.636442779756564</v>
      </c>
      <c r="J293" s="8">
        <f t="shared" si="26"/>
        <v>-0.23271900835440854</v>
      </c>
    </row>
    <row r="294" spans="1:10" x14ac:dyDescent="0.3">
      <c r="A294">
        <v>200</v>
      </c>
      <c r="B294" s="2" t="s">
        <v>115</v>
      </c>
      <c r="C294" s="29">
        <v>507419</v>
      </c>
      <c r="D294" s="28">
        <f t="shared" si="22"/>
        <v>1.5891046745142867</v>
      </c>
      <c r="E294" s="28">
        <v>515406</v>
      </c>
      <c r="F294" s="28">
        <f t="shared" si="23"/>
        <v>1.6238430056360309</v>
      </c>
      <c r="G294" s="28">
        <v>53300</v>
      </c>
      <c r="H294" s="28">
        <f t="shared" si="24"/>
        <v>0.16815837553330343</v>
      </c>
      <c r="I294" s="29">
        <f t="shared" si="25"/>
        <v>-1.4556846301027275</v>
      </c>
      <c r="J294" s="30">
        <f t="shared" si="26"/>
        <v>-0.89644419137215869</v>
      </c>
    </row>
    <row r="295" spans="1:10" x14ac:dyDescent="0.3">
      <c r="A295">
        <v>270</v>
      </c>
      <c r="B295" t="s">
        <v>137</v>
      </c>
      <c r="C295" s="4">
        <v>4035896</v>
      </c>
      <c r="D295" s="28">
        <v>5405573</v>
      </c>
      <c r="E295" s="28">
        <v>155523915</v>
      </c>
      <c r="F295" s="28">
        <f t="shared" si="23"/>
        <v>489.99511371982976</v>
      </c>
      <c r="G295" s="4">
        <v>5405580</v>
      </c>
      <c r="H295" s="4">
        <f t="shared" si="24"/>
        <v>17.054288022801394</v>
      </c>
      <c r="I295" s="11">
        <f t="shared" si="25"/>
        <v>-472.94082569702834</v>
      </c>
      <c r="J295" s="8">
        <f t="shared" si="26"/>
        <v>-0.96519498349007471</v>
      </c>
    </row>
    <row r="296" spans="1:10" s="2" customFormat="1" x14ac:dyDescent="0.3">
      <c r="A296" s="2">
        <v>300</v>
      </c>
      <c r="B296" s="2" t="s">
        <v>139</v>
      </c>
      <c r="C296" s="29">
        <v>8549345</v>
      </c>
      <c r="D296" s="28">
        <f t="shared" si="22"/>
        <v>26.774330688317434</v>
      </c>
      <c r="E296" s="29">
        <v>9289815</v>
      </c>
      <c r="F296" s="28">
        <f t="shared" si="23"/>
        <v>29.26857877363221</v>
      </c>
      <c r="G296" s="29">
        <v>8562180</v>
      </c>
      <c r="H296" s="28">
        <f t="shared" si="24"/>
        <v>27.013175981683673</v>
      </c>
      <c r="I296" s="29">
        <f t="shared" si="25"/>
        <v>-2.2554027919485371</v>
      </c>
      <c r="J296" s="30">
        <f t="shared" si="26"/>
        <v>-7.7058842159442614E-2</v>
      </c>
    </row>
    <row r="297" spans="1:10" x14ac:dyDescent="0.3">
      <c r="A297" s="2">
        <v>420</v>
      </c>
      <c r="B297" s="2" t="s">
        <v>141</v>
      </c>
      <c r="C297" s="29">
        <v>36571152</v>
      </c>
      <c r="D297" s="4">
        <f t="shared" si="22"/>
        <v>114.53136085872326</v>
      </c>
      <c r="E297" s="29">
        <v>45100538</v>
      </c>
      <c r="F297" s="4">
        <f t="shared" si="23"/>
        <v>142.09418047465886</v>
      </c>
      <c r="G297" s="29">
        <v>41722660</v>
      </c>
      <c r="H297" s="4">
        <f t="shared" si="24"/>
        <v>131.63254650146973</v>
      </c>
      <c r="I297" s="11">
        <f t="shared" si="25"/>
        <v>-10.461633973189123</v>
      </c>
      <c r="J297" s="8">
        <f t="shared" si="26"/>
        <v>-7.3624647668486712E-2</v>
      </c>
    </row>
    <row r="298" spans="1:10" x14ac:dyDescent="0.3">
      <c r="A298" s="2">
        <v>430</v>
      </c>
      <c r="B298" s="2" t="s">
        <v>143</v>
      </c>
      <c r="C298" s="29">
        <v>2441</v>
      </c>
      <c r="D298" s="4">
        <f t="shared" si="22"/>
        <v>7.6445787613183061E-3</v>
      </c>
      <c r="E298" s="29">
        <v>10000</v>
      </c>
      <c r="F298" s="4">
        <f t="shared" si="23"/>
        <v>3.1506094334098379E-2</v>
      </c>
      <c r="G298" s="29">
        <v>0</v>
      </c>
      <c r="H298" s="4">
        <f t="shared" si="24"/>
        <v>0</v>
      </c>
      <c r="I298" s="11">
        <f t="shared" si="25"/>
        <v>-3.1506094334098379E-2</v>
      </c>
      <c r="J298" s="8">
        <f t="shared" si="26"/>
        <v>-1</v>
      </c>
    </row>
    <row r="299" spans="1:10" x14ac:dyDescent="0.3">
      <c r="A299" s="2">
        <v>600</v>
      </c>
      <c r="B299" s="2" t="s">
        <v>155</v>
      </c>
      <c r="C299" s="29">
        <v>5255</v>
      </c>
      <c r="D299" s="4">
        <f t="shared" si="22"/>
        <v>1.6457296759822899E-2</v>
      </c>
      <c r="E299" s="29">
        <v>22255</v>
      </c>
      <c r="F299" s="4">
        <f t="shared" si="23"/>
        <v>7.0116812940535941E-2</v>
      </c>
      <c r="G299" s="29">
        <v>12973940</v>
      </c>
      <c r="H299" s="4">
        <f t="shared" si="24"/>
        <v>40.932020162599372</v>
      </c>
      <c r="I299" s="11">
        <f t="shared" si="25"/>
        <v>40.861903349658839</v>
      </c>
      <c r="J299" s="8">
        <f t="shared" si="26"/>
        <v>582.76897702570488</v>
      </c>
    </row>
    <row r="300" spans="1:10" x14ac:dyDescent="0.3">
      <c r="A300" s="2">
        <v>800</v>
      </c>
      <c r="B300" s="2" t="s">
        <v>180</v>
      </c>
      <c r="C300" s="29">
        <v>830777</v>
      </c>
      <c r="D300" s="4">
        <f t="shared" si="22"/>
        <v>2.6017780457155832</v>
      </c>
      <c r="E300" s="29">
        <v>1212292</v>
      </c>
      <c r="F300" s="4">
        <f t="shared" si="23"/>
        <v>3.819458611247279</v>
      </c>
      <c r="G300" s="29">
        <v>750340</v>
      </c>
      <c r="H300" s="4">
        <f t="shared" si="24"/>
        <v>2.3672787147778402</v>
      </c>
      <c r="I300" s="11">
        <f t="shared" si="25"/>
        <v>-1.4521798964694388</v>
      </c>
      <c r="J300" s="8">
        <f t="shared" si="26"/>
        <v>-0.38020568993552106</v>
      </c>
    </row>
    <row r="301" spans="1:10" x14ac:dyDescent="0.3">
      <c r="A301" s="2">
        <v>2100</v>
      </c>
      <c r="B301" s="2" t="s">
        <v>81</v>
      </c>
      <c r="C301" s="29">
        <v>7213675</v>
      </c>
      <c r="D301" s="4">
        <f t="shared" si="22"/>
        <v>22.591358744798374</v>
      </c>
      <c r="E301" s="29">
        <v>9197626</v>
      </c>
      <c r="F301" s="4">
        <f t="shared" si="23"/>
        <v>28.978127240575592</v>
      </c>
      <c r="G301" s="29">
        <v>7828130</v>
      </c>
      <c r="H301" s="4">
        <f t="shared" si="24"/>
        <v>24.697291261979707</v>
      </c>
      <c r="I301" s="11">
        <f t="shared" si="25"/>
        <v>-4.2808359785958849</v>
      </c>
      <c r="J301" s="8">
        <f t="shared" si="26"/>
        <v>-0.14772645392355779</v>
      </c>
    </row>
    <row r="302" spans="1:10" x14ac:dyDescent="0.3">
      <c r="A302" s="2">
        <v>2200</v>
      </c>
      <c r="B302" s="2" t="s">
        <v>295</v>
      </c>
      <c r="C302" s="29">
        <v>17898673</v>
      </c>
      <c r="D302" s="4">
        <f t="shared" si="22"/>
        <v>56.054000602860064</v>
      </c>
      <c r="E302" s="29">
        <v>29299012</v>
      </c>
      <c r="F302" s="4">
        <f t="shared" si="23"/>
        <v>92.309743596788039</v>
      </c>
      <c r="G302" s="29">
        <v>26762300</v>
      </c>
      <c r="H302" s="4">
        <f t="shared" si="24"/>
        <v>84.433487683582101</v>
      </c>
      <c r="I302" s="11">
        <f t="shared" si="25"/>
        <v>-7.876255913205938</v>
      </c>
      <c r="J302" s="8">
        <f t="shared" si="26"/>
        <v>-8.5324209626338909E-2</v>
      </c>
    </row>
    <row r="303" spans="1:10" x14ac:dyDescent="0.3">
      <c r="A303" s="2">
        <v>2300</v>
      </c>
      <c r="B303" s="2" t="s">
        <v>87</v>
      </c>
      <c r="C303" s="29">
        <v>1452363</v>
      </c>
      <c r="D303" s="4">
        <f t="shared" si="22"/>
        <v>4.5484241472857594</v>
      </c>
      <c r="E303" s="29">
        <v>1924718</v>
      </c>
      <c r="F303" s="4">
        <f t="shared" si="23"/>
        <v>6.0640346874537157</v>
      </c>
      <c r="G303" s="29">
        <v>1644090</v>
      </c>
      <c r="H303" s="4">
        <f t="shared" si="24"/>
        <v>5.1870075728057943</v>
      </c>
      <c r="I303" s="11">
        <f t="shared" si="25"/>
        <v>-0.87702711464792138</v>
      </c>
      <c r="J303" s="8">
        <f t="shared" si="26"/>
        <v>-0.14462765466405741</v>
      </c>
    </row>
    <row r="304" spans="1:10" x14ac:dyDescent="0.3">
      <c r="A304" s="2">
        <v>2500</v>
      </c>
      <c r="B304" s="2" t="s">
        <v>89</v>
      </c>
      <c r="C304" s="29">
        <v>3848919</v>
      </c>
      <c r="D304" s="4">
        <f t="shared" si="22"/>
        <v>12.053815830165709</v>
      </c>
      <c r="E304" s="29">
        <v>14209863</v>
      </c>
      <c r="F304" s="4">
        <f t="shared" si="23"/>
        <v>44.769728415261419</v>
      </c>
      <c r="G304" s="29">
        <v>17593750</v>
      </c>
      <c r="H304" s="4">
        <f t="shared" si="24"/>
        <v>55.507249897543282</v>
      </c>
      <c r="I304" s="11">
        <f t="shared" si="25"/>
        <v>10.737521482281863</v>
      </c>
      <c r="J304" s="8">
        <f t="shared" si="26"/>
        <v>0.23983887913471419</v>
      </c>
    </row>
    <row r="305" spans="1:10" x14ac:dyDescent="0.3">
      <c r="A305" s="2">
        <v>2600</v>
      </c>
      <c r="B305" s="2" t="s">
        <v>273</v>
      </c>
      <c r="C305" s="29">
        <v>39156</v>
      </c>
      <c r="D305" s="4">
        <f t="shared" si="22"/>
        <v>0.12262643423931979</v>
      </c>
      <c r="E305" s="29">
        <v>802954</v>
      </c>
      <c r="F305" s="4">
        <f t="shared" si="23"/>
        <v>2.5297944469941629</v>
      </c>
      <c r="G305" s="29">
        <v>186840</v>
      </c>
      <c r="H305" s="4">
        <f t="shared" si="24"/>
        <v>0.5894692473666493</v>
      </c>
      <c r="I305" s="11">
        <f t="shared" si="25"/>
        <v>-1.9403251996275137</v>
      </c>
      <c r="J305" s="8">
        <f t="shared" si="26"/>
        <v>-0.76698927137458084</v>
      </c>
    </row>
    <row r="306" spans="1:10" x14ac:dyDescent="0.3">
      <c r="A306" s="2">
        <v>2700</v>
      </c>
      <c r="B306" s="2" t="s">
        <v>93</v>
      </c>
      <c r="C306" s="29">
        <v>111756</v>
      </c>
      <c r="D306" s="4">
        <f t="shared" si="22"/>
        <v>0.34999080051203957</v>
      </c>
      <c r="E306" s="29">
        <v>100126</v>
      </c>
      <c r="F306" s="4">
        <f t="shared" si="23"/>
        <v>0.31545792012959339</v>
      </c>
      <c r="G306" s="29">
        <v>249700</v>
      </c>
      <c r="H306" s="4">
        <f t="shared" si="24"/>
        <v>0.78778886248904056</v>
      </c>
      <c r="I306" s="11">
        <f t="shared" si="25"/>
        <v>0.47233094235944717</v>
      </c>
      <c r="J306" s="8">
        <f t="shared" si="26"/>
        <v>1.4972866814230206</v>
      </c>
    </row>
    <row r="307" spans="1:10" x14ac:dyDescent="0.3">
      <c r="A307" s="2">
        <v>2900</v>
      </c>
      <c r="B307" s="2" t="s">
        <v>296</v>
      </c>
      <c r="C307" s="29">
        <v>6541</v>
      </c>
      <c r="D307" s="4">
        <f t="shared" si="22"/>
        <v>2.0484715148620665E-2</v>
      </c>
      <c r="E307" s="29">
        <v>0</v>
      </c>
      <c r="F307" s="4">
        <f t="shared" si="23"/>
        <v>0</v>
      </c>
      <c r="G307" s="29">
        <v>2490</v>
      </c>
      <c r="H307" s="4">
        <f t="shared" si="24"/>
        <v>7.8558040352331247E-3</v>
      </c>
      <c r="I307" s="11">
        <f t="shared" si="25"/>
        <v>7.8558040352331247E-3</v>
      </c>
      <c r="J307" s="8" t="e">
        <f t="shared" si="26"/>
        <v>#DIV/0!</v>
      </c>
    </row>
    <row r="308" spans="1:10" x14ac:dyDescent="0.3">
      <c r="A308" s="2">
        <v>4700</v>
      </c>
      <c r="B308" s="2" t="s">
        <v>215</v>
      </c>
      <c r="C308" s="29">
        <v>0</v>
      </c>
      <c r="D308" s="4">
        <f t="shared" si="22"/>
        <v>0</v>
      </c>
      <c r="E308" s="29">
        <v>103758</v>
      </c>
      <c r="F308" s="4">
        <f t="shared" si="23"/>
        <v>0.32690093359173794</v>
      </c>
      <c r="G308" s="29">
        <v>180000</v>
      </c>
      <c r="H308" s="4">
        <f t="shared" si="24"/>
        <v>0.56788944833010535</v>
      </c>
      <c r="I308" s="11">
        <f t="shared" si="25"/>
        <v>0.24098851473836741</v>
      </c>
      <c r="J308" s="8">
        <f t="shared" si="26"/>
        <v>0.73719127103911741</v>
      </c>
    </row>
    <row r="309" spans="1:10" x14ac:dyDescent="0.3">
      <c r="B309" s="1" t="s">
        <v>222</v>
      </c>
      <c r="C309" s="15">
        <v>111654646</v>
      </c>
      <c r="D309" s="5">
        <f t="shared" si="22"/>
        <v>349.67338607706432</v>
      </c>
      <c r="E309" s="15">
        <v>155523915</v>
      </c>
      <c r="F309" s="5">
        <f t="shared" si="23"/>
        <v>489.99511371982976</v>
      </c>
      <c r="G309" s="15">
        <v>153565930</v>
      </c>
      <c r="H309" s="5">
        <f t="shared" si="24"/>
        <v>484.4915070555532</v>
      </c>
      <c r="I309" s="15">
        <f t="shared" si="25"/>
        <v>-5.5036066642765604</v>
      </c>
      <c r="J309" s="14">
        <f t="shared" si="26"/>
        <v>-1.1231962340390648E-2</v>
      </c>
    </row>
    <row r="310" spans="1:10" x14ac:dyDescent="0.3">
      <c r="D310" s="4"/>
      <c r="F310" s="4"/>
      <c r="H310" s="4"/>
      <c r="I310" s="11"/>
      <c r="J310" s="8"/>
    </row>
    <row r="311" spans="1:10" x14ac:dyDescent="0.3">
      <c r="A311" s="91" t="s">
        <v>297</v>
      </c>
      <c r="B311" s="91"/>
      <c r="C311" s="91"/>
      <c r="D311" s="91"/>
      <c r="E311" s="91"/>
      <c r="F311" s="91"/>
      <c r="G311" s="91"/>
      <c r="H311" s="91"/>
      <c r="I311" s="91"/>
      <c r="J311" s="91"/>
    </row>
    <row r="312" spans="1:10" x14ac:dyDescent="0.3">
      <c r="A312">
        <v>100</v>
      </c>
      <c r="B312" t="s">
        <v>226</v>
      </c>
      <c r="C312" s="4">
        <v>63770123</v>
      </c>
      <c r="D312" s="4">
        <f t="shared" si="22"/>
        <v>199.71148213537731</v>
      </c>
      <c r="E312" s="4">
        <v>83772470</v>
      </c>
      <c r="F312" s="4">
        <f t="shared" si="23"/>
        <v>263.93433424204261</v>
      </c>
      <c r="G312" s="4">
        <v>70248570</v>
      </c>
      <c r="H312" s="4">
        <f t="shared" si="24"/>
        <v>221.63012035154881</v>
      </c>
      <c r="I312" s="11">
        <f t="shared" si="25"/>
        <v>-42.304213890493799</v>
      </c>
      <c r="J312" s="8">
        <f t="shared" si="26"/>
        <v>-0.16028310227989687</v>
      </c>
    </row>
    <row r="313" spans="1:10" x14ac:dyDescent="0.3">
      <c r="A313">
        <v>200</v>
      </c>
      <c r="B313" t="s">
        <v>115</v>
      </c>
      <c r="C313" s="4">
        <v>60204905</v>
      </c>
      <c r="D313" s="4">
        <f t="shared" si="22"/>
        <v>188.54614424014187</v>
      </c>
      <c r="E313" s="4">
        <v>67197242</v>
      </c>
      <c r="F313" s="4">
        <f t="shared" si="23"/>
        <v>211.71226454432374</v>
      </c>
      <c r="G313" s="4">
        <v>62164680</v>
      </c>
      <c r="H313" s="4">
        <f t="shared" si="24"/>
        <v>196.12592128231964</v>
      </c>
      <c r="I313" s="11">
        <f t="shared" si="25"/>
        <v>-15.586343262004107</v>
      </c>
      <c r="J313" s="8">
        <f t="shared" si="26"/>
        <v>-7.3620407847184377E-2</v>
      </c>
    </row>
    <row r="314" spans="1:10" x14ac:dyDescent="0.3">
      <c r="A314">
        <v>270</v>
      </c>
      <c r="B314" t="s">
        <v>137</v>
      </c>
      <c r="C314" s="4">
        <v>101635</v>
      </c>
      <c r="D314" s="4">
        <f t="shared" si="22"/>
        <v>0.31829445407889639</v>
      </c>
      <c r="E314" s="4">
        <v>0</v>
      </c>
      <c r="F314" s="4">
        <f t="shared" si="23"/>
        <v>0</v>
      </c>
      <c r="G314" s="4">
        <v>0</v>
      </c>
      <c r="H314" s="4">
        <f t="shared" si="24"/>
        <v>0</v>
      </c>
      <c r="I314" s="11">
        <f t="shared" si="25"/>
        <v>0</v>
      </c>
      <c r="J314" s="8" t="e">
        <f t="shared" si="26"/>
        <v>#DIV/0!</v>
      </c>
    </row>
    <row r="315" spans="1:10" x14ac:dyDescent="0.3">
      <c r="A315">
        <v>300</v>
      </c>
      <c r="B315" t="s">
        <v>139</v>
      </c>
      <c r="C315" s="4">
        <v>4310374</v>
      </c>
      <c r="D315" s="4">
        <f t="shared" si="22"/>
        <v>13.498973180556588</v>
      </c>
      <c r="E315" s="4">
        <v>5537537</v>
      </c>
      <c r="F315" s="4">
        <f t="shared" si="23"/>
        <v>17.446616310056012</v>
      </c>
      <c r="G315" s="4">
        <v>4756560</v>
      </c>
      <c r="H315" s="4">
        <f t="shared" si="24"/>
        <v>15.006667968605811</v>
      </c>
      <c r="I315" s="11">
        <f t="shared" si="25"/>
        <v>-2.4399483414502008</v>
      </c>
      <c r="J315" s="8">
        <f t="shared" si="26"/>
        <v>-0.13985223828438556</v>
      </c>
    </row>
    <row r="316" spans="1:10" x14ac:dyDescent="0.3">
      <c r="A316">
        <v>420</v>
      </c>
      <c r="B316" t="s">
        <v>141</v>
      </c>
      <c r="C316" s="4">
        <v>7114831</v>
      </c>
      <c r="D316" s="4">
        <f t="shared" si="22"/>
        <v>22.28180497868459</v>
      </c>
      <c r="E316" s="4">
        <v>8369690</v>
      </c>
      <c r="F316" s="4">
        <f t="shared" si="23"/>
        <v>26.369624268715985</v>
      </c>
      <c r="G316" s="4">
        <v>5859650</v>
      </c>
      <c r="H316" s="4">
        <f t="shared" si="24"/>
        <v>18.486852255041676</v>
      </c>
      <c r="I316" s="11">
        <f t="shared" si="25"/>
        <v>-7.8827720136743089</v>
      </c>
      <c r="J316" s="8">
        <f t="shared" si="26"/>
        <v>-0.29893380100323075</v>
      </c>
    </row>
    <row r="317" spans="1:10" x14ac:dyDescent="0.3">
      <c r="A317">
        <v>600</v>
      </c>
      <c r="B317" t="s">
        <v>155</v>
      </c>
      <c r="C317" s="4">
        <v>183926</v>
      </c>
      <c r="D317" s="4">
        <f t="shared" si="22"/>
        <v>0.57600851833438382</v>
      </c>
      <c r="E317" s="4">
        <v>237755</v>
      </c>
      <c r="F317" s="4">
        <f t="shared" si="23"/>
        <v>0.749073145840356</v>
      </c>
      <c r="G317" s="4">
        <v>76940</v>
      </c>
      <c r="H317" s="4">
        <f t="shared" si="24"/>
        <v>0.24274118974732392</v>
      </c>
      <c r="I317" s="11">
        <f t="shared" si="25"/>
        <v>-0.50633195609303205</v>
      </c>
      <c r="J317" s="8">
        <f t="shared" si="26"/>
        <v>-0.67594461088976554</v>
      </c>
    </row>
    <row r="318" spans="1:10" x14ac:dyDescent="0.3">
      <c r="A318">
        <v>800</v>
      </c>
      <c r="B318" t="s">
        <v>301</v>
      </c>
      <c r="C318" s="4">
        <v>3213034</v>
      </c>
      <c r="D318" s="4">
        <f t="shared" si="22"/>
        <v>10.062388970009669</v>
      </c>
      <c r="E318" s="4">
        <v>6691767</v>
      </c>
      <c r="F318" s="4">
        <f t="shared" si="23"/>
        <v>21.083144236380651</v>
      </c>
      <c r="G318" s="4">
        <v>11386750</v>
      </c>
      <c r="H318" s="4">
        <f t="shared" si="24"/>
        <v>35.924528754293483</v>
      </c>
      <c r="I318" s="11">
        <f t="shared" si="25"/>
        <v>14.841384517912832</v>
      </c>
      <c r="J318" s="8">
        <f t="shared" si="26"/>
        <v>0.70394550032546077</v>
      </c>
    </row>
    <row r="319" spans="1:10" x14ac:dyDescent="0.3">
      <c r="A319">
        <v>2100</v>
      </c>
      <c r="B319" t="s">
        <v>81</v>
      </c>
      <c r="C319" s="4">
        <v>1369684</v>
      </c>
      <c r="D319" s="4">
        <f t="shared" si="22"/>
        <v>4.2894949676843517</v>
      </c>
      <c r="E319" s="4">
        <v>4544835</v>
      </c>
      <c r="F319" s="4">
        <f t="shared" si="23"/>
        <v>14.319000024291199</v>
      </c>
      <c r="G319" s="4">
        <v>1427570</v>
      </c>
      <c r="H319" s="4">
        <f t="shared" si="24"/>
        <v>4.5038996652922689</v>
      </c>
      <c r="I319" s="11">
        <f t="shared" si="25"/>
        <v>-9.8151003589989294</v>
      </c>
      <c r="J319" s="8">
        <f t="shared" si="26"/>
        <v>-0.6854599023918071</v>
      </c>
    </row>
    <row r="320" spans="1:10" x14ac:dyDescent="0.3">
      <c r="A320">
        <v>2200</v>
      </c>
      <c r="B320" t="s">
        <v>295</v>
      </c>
      <c r="C320" s="4">
        <v>25966226</v>
      </c>
      <c r="D320" s="4">
        <f t="shared" si="22"/>
        <v>81.319483732565018</v>
      </c>
      <c r="E320" s="4">
        <v>49207964</v>
      </c>
      <c r="F320" s="4">
        <f t="shared" si="23"/>
        <v>155.03507557729168</v>
      </c>
      <c r="G320" s="4">
        <v>28128010</v>
      </c>
      <c r="H320" s="4">
        <f t="shared" si="24"/>
        <v>88.742222675131586</v>
      </c>
      <c r="I320" s="11">
        <f t="shared" si="25"/>
        <v>-66.292852902160092</v>
      </c>
      <c r="J320" s="8">
        <f t="shared" si="26"/>
        <v>-0.42759906205296261</v>
      </c>
    </row>
    <row r="321" spans="1:10" x14ac:dyDescent="0.3">
      <c r="A321">
        <v>2400</v>
      </c>
      <c r="B321" t="s">
        <v>87</v>
      </c>
      <c r="C321" s="4">
        <v>21306</v>
      </c>
      <c r="D321" s="4">
        <f t="shared" si="22"/>
        <v>6.6724864845820492E-2</v>
      </c>
      <c r="E321" s="4">
        <v>38150</v>
      </c>
      <c r="F321" s="4">
        <f t="shared" si="23"/>
        <v>0.12019574988458531</v>
      </c>
      <c r="G321" s="4">
        <v>638430</v>
      </c>
      <c r="H321" s="4">
        <f t="shared" si="24"/>
        <v>2.0142092249854953</v>
      </c>
      <c r="I321" s="11">
        <f t="shared" si="25"/>
        <v>1.8940134751009099</v>
      </c>
      <c r="J321" s="8">
        <f t="shared" si="26"/>
        <v>15.757740826273679</v>
      </c>
    </row>
    <row r="322" spans="1:10" x14ac:dyDescent="0.3">
      <c r="A322">
        <v>2500</v>
      </c>
      <c r="B322" t="s">
        <v>89</v>
      </c>
      <c r="C322" s="4">
        <v>5016610</v>
      </c>
      <c r="D322" s="4">
        <f t="shared" si="22"/>
        <v>15.710721122415825</v>
      </c>
      <c r="E322" s="4">
        <v>7369601</v>
      </c>
      <c r="F322" s="4">
        <f t="shared" si="23"/>
        <v>23.218734431066572</v>
      </c>
      <c r="G322" s="4">
        <v>9428510</v>
      </c>
      <c r="H322" s="4">
        <f t="shared" si="24"/>
        <v>29.746396347082676</v>
      </c>
      <c r="I322" s="11">
        <f t="shared" si="25"/>
        <v>6.527661916016104</v>
      </c>
      <c r="J322" s="8">
        <f t="shared" si="26"/>
        <v>0.28113771383172886</v>
      </c>
    </row>
    <row r="323" spans="1:10" x14ac:dyDescent="0.3">
      <c r="A323">
        <v>2600</v>
      </c>
      <c r="B323" t="s">
        <v>273</v>
      </c>
      <c r="C323" s="4">
        <v>319392</v>
      </c>
      <c r="D323" s="4">
        <f t="shared" si="22"/>
        <v>1.0002528880520183</v>
      </c>
      <c r="E323" s="4">
        <v>519273</v>
      </c>
      <c r="F323" s="4">
        <f t="shared" si="23"/>
        <v>1.6360264123150268</v>
      </c>
      <c r="G323" s="4">
        <v>817490</v>
      </c>
      <c r="H323" s="4">
        <f t="shared" si="24"/>
        <v>2.5791330284187657</v>
      </c>
      <c r="I323" s="11">
        <f t="shared" si="25"/>
        <v>0.94310661610373892</v>
      </c>
      <c r="J323" s="8">
        <f t="shared" si="26"/>
        <v>0.57646173008247137</v>
      </c>
    </row>
    <row r="324" spans="1:10" x14ac:dyDescent="0.3">
      <c r="A324">
        <v>2700</v>
      </c>
      <c r="B324" t="s">
        <v>93</v>
      </c>
      <c r="C324" s="4">
        <v>427229</v>
      </c>
      <c r="D324" s="4">
        <f t="shared" si="22"/>
        <v>1.3379703972221462</v>
      </c>
      <c r="E324" s="4">
        <v>706724</v>
      </c>
      <c r="F324" s="4">
        <f t="shared" si="23"/>
        <v>2.226611301217134</v>
      </c>
      <c r="G324" s="4">
        <v>343370</v>
      </c>
      <c r="H324" s="4">
        <f t="shared" si="24"/>
        <v>1.0833122215172681</v>
      </c>
      <c r="I324" s="11">
        <f t="shared" si="25"/>
        <v>-1.1432990796998659</v>
      </c>
      <c r="J324" s="8">
        <f t="shared" si="26"/>
        <v>-0.51347043782401691</v>
      </c>
    </row>
    <row r="325" spans="1:10" x14ac:dyDescent="0.3">
      <c r="A325">
        <v>2900</v>
      </c>
      <c r="B325" t="s">
        <v>150</v>
      </c>
      <c r="C325" s="4">
        <v>2535382</v>
      </c>
      <c r="D325" s="4">
        <f>C325/$L$1</f>
        <v>7.9401587009540062</v>
      </c>
      <c r="E325" s="4">
        <v>3225440</v>
      </c>
      <c r="F325" s="4">
        <f>E325/$L$2</f>
        <v>10.162101690897426</v>
      </c>
      <c r="G325" s="4">
        <v>21420980</v>
      </c>
      <c r="H325" s="4">
        <f>G325/$L$3</f>
        <v>67.581936193834551</v>
      </c>
      <c r="I325" s="11">
        <f t="shared" si="25"/>
        <v>57.419834502937121</v>
      </c>
      <c r="J325" s="8">
        <f t="shared" si="26"/>
        <v>5.6503896781873584</v>
      </c>
    </row>
    <row r="326" spans="1:10" x14ac:dyDescent="0.3">
      <c r="B326" s="1" t="s">
        <v>106</v>
      </c>
      <c r="C326" s="5">
        <v>188883062</v>
      </c>
      <c r="D326" s="5">
        <f>C326/$L$1</f>
        <v>591.53275056860662</v>
      </c>
      <c r="E326" s="5">
        <v>246358353</v>
      </c>
      <c r="F326" s="5">
        <f>E326/$L$2</f>
        <v>776.17895096111079</v>
      </c>
      <c r="G326" s="5">
        <v>224865978</v>
      </c>
      <c r="H326" s="5">
        <f>G326/$L$3</f>
        <v>709.43897885905335</v>
      </c>
      <c r="I326" s="15">
        <f t="shared" si="25"/>
        <v>-66.739972102057436</v>
      </c>
      <c r="J326" s="14">
        <f t="shared" si="26"/>
        <v>-8.5985289886328461E-2</v>
      </c>
    </row>
    <row r="327" spans="1:10" x14ac:dyDescent="0.3">
      <c r="D327" s="4"/>
      <c r="F327" s="4"/>
      <c r="H327" s="4"/>
      <c r="I327" s="11"/>
      <c r="J327" s="8"/>
    </row>
    <row r="328" spans="1:10" x14ac:dyDescent="0.3">
      <c r="D328" s="4"/>
      <c r="F328" s="4"/>
      <c r="H328" s="4"/>
      <c r="I328" s="11"/>
      <c r="J328" s="8"/>
    </row>
    <row r="329" spans="1:10" x14ac:dyDescent="0.3">
      <c r="D329" s="4"/>
      <c r="F329" s="4"/>
      <c r="H329" s="4"/>
      <c r="I329" s="11"/>
      <c r="J329" s="8"/>
    </row>
    <row r="330" spans="1:10" x14ac:dyDescent="0.3">
      <c r="D330" s="4"/>
      <c r="F330" s="4"/>
      <c r="H330" s="4"/>
      <c r="I330" s="11"/>
      <c r="J330" s="8"/>
    </row>
    <row r="331" spans="1:10" x14ac:dyDescent="0.3">
      <c r="D331" s="4"/>
      <c r="H331" s="4"/>
      <c r="I331" s="11"/>
      <c r="J331" s="8"/>
    </row>
    <row r="332" spans="1:10" x14ac:dyDescent="0.3">
      <c r="D332" s="4"/>
      <c r="H332" s="4"/>
      <c r="I332" s="11"/>
      <c r="J332" s="8"/>
    </row>
    <row r="333" spans="1:10" x14ac:dyDescent="0.3">
      <c r="D333" s="4"/>
      <c r="H333" s="4"/>
      <c r="I333" s="11"/>
      <c r="J333" s="8"/>
    </row>
    <row r="334" spans="1:10" x14ac:dyDescent="0.3">
      <c r="D334" s="4"/>
      <c r="H334" s="4"/>
      <c r="I334" s="11"/>
      <c r="J334" s="8"/>
    </row>
    <row r="335" spans="1:10" x14ac:dyDescent="0.3">
      <c r="D335" s="4"/>
      <c r="H335" s="4"/>
      <c r="I335" s="11"/>
      <c r="J335" s="8"/>
    </row>
    <row r="336" spans="1:10" x14ac:dyDescent="0.3">
      <c r="D336" s="4"/>
      <c r="H336" s="4"/>
      <c r="I336" s="11"/>
      <c r="J336" s="8"/>
    </row>
    <row r="337" spans="4:10" x14ac:dyDescent="0.3">
      <c r="D337" s="4"/>
      <c r="H337" s="4"/>
      <c r="I337" s="11"/>
      <c r="J337" s="8"/>
    </row>
    <row r="338" spans="4:10" x14ac:dyDescent="0.3">
      <c r="D338" s="4"/>
      <c r="H338" s="4"/>
      <c r="I338" s="11"/>
      <c r="J338" s="8"/>
    </row>
    <row r="339" spans="4:10" x14ac:dyDescent="0.3">
      <c r="D339" s="4"/>
      <c r="H339" s="4"/>
      <c r="I339" s="11"/>
      <c r="J339" s="8"/>
    </row>
    <row r="340" spans="4:10" x14ac:dyDescent="0.3">
      <c r="D340" s="4"/>
      <c r="H340" s="4"/>
      <c r="I340" s="11"/>
      <c r="J340" s="8"/>
    </row>
    <row r="341" spans="4:10" x14ac:dyDescent="0.3">
      <c r="D341" s="4"/>
      <c r="H341" s="4"/>
      <c r="I341" s="11"/>
      <c r="J341" s="8"/>
    </row>
    <row r="342" spans="4:10" x14ac:dyDescent="0.3">
      <c r="D342" s="4"/>
      <c r="H342" s="4"/>
      <c r="I342" s="11"/>
      <c r="J342" s="8"/>
    </row>
    <row r="343" spans="4:10" x14ac:dyDescent="0.3">
      <c r="D343" s="4"/>
      <c r="H343" s="4"/>
      <c r="I343" s="11"/>
      <c r="J343" s="8"/>
    </row>
    <row r="344" spans="4:10" x14ac:dyDescent="0.3">
      <c r="D344" s="4"/>
      <c r="H344" s="4"/>
      <c r="I344" s="11"/>
      <c r="J344" s="8"/>
    </row>
    <row r="345" spans="4:10" x14ac:dyDescent="0.3">
      <c r="D345" s="4"/>
      <c r="H345" s="4"/>
      <c r="I345" s="11"/>
      <c r="J345" s="8"/>
    </row>
    <row r="346" spans="4:10" x14ac:dyDescent="0.3">
      <c r="D346" s="4"/>
      <c r="H346" s="4"/>
      <c r="I346" s="11"/>
      <c r="J346" s="8"/>
    </row>
    <row r="347" spans="4:10" x14ac:dyDescent="0.3">
      <c r="D347" s="4"/>
      <c r="H347" s="4"/>
      <c r="I347" s="11"/>
      <c r="J347" s="8"/>
    </row>
    <row r="348" spans="4:10" x14ac:dyDescent="0.3">
      <c r="D348" s="4"/>
      <c r="H348" s="4"/>
      <c r="I348" s="11"/>
      <c r="J348" s="8"/>
    </row>
    <row r="349" spans="4:10" x14ac:dyDescent="0.3">
      <c r="D349" s="4"/>
      <c r="H349" s="4"/>
      <c r="I349" s="11"/>
      <c r="J349" s="8"/>
    </row>
    <row r="350" spans="4:10" x14ac:dyDescent="0.3">
      <c r="D350" s="4"/>
      <c r="H350" s="4"/>
      <c r="I350" s="11"/>
      <c r="J350" s="8"/>
    </row>
    <row r="351" spans="4:10" x14ac:dyDescent="0.3">
      <c r="D351" s="4"/>
      <c r="H351" s="4"/>
      <c r="I351" s="11"/>
      <c r="J351" s="8"/>
    </row>
    <row r="352" spans="4:10" x14ac:dyDescent="0.3">
      <c r="D352" s="4"/>
      <c r="H352" s="4"/>
      <c r="I352" s="11"/>
      <c r="J352" s="8"/>
    </row>
    <row r="353" spans="4:10" x14ac:dyDescent="0.3">
      <c r="D353" s="4"/>
      <c r="H353" s="4"/>
      <c r="I353" s="11"/>
      <c r="J353" s="8"/>
    </row>
    <row r="354" spans="4:10" x14ac:dyDescent="0.3">
      <c r="H354" s="4"/>
      <c r="I354" s="11"/>
      <c r="J354" s="8"/>
    </row>
    <row r="355" spans="4:10" x14ac:dyDescent="0.3">
      <c r="H355" s="4"/>
      <c r="I355" s="11"/>
      <c r="J355" s="8"/>
    </row>
    <row r="356" spans="4:10" x14ac:dyDescent="0.3">
      <c r="H356" s="4"/>
      <c r="I356" s="11"/>
      <c r="J356" s="8"/>
    </row>
    <row r="357" spans="4:10" x14ac:dyDescent="0.3">
      <c r="H357" s="4"/>
      <c r="I357" s="11"/>
      <c r="J357" s="8"/>
    </row>
    <row r="358" spans="4:10" x14ac:dyDescent="0.3">
      <c r="H358" s="4"/>
      <c r="I358" s="11"/>
      <c r="J358" s="8"/>
    </row>
    <row r="359" spans="4:10" x14ac:dyDescent="0.3">
      <c r="H359" s="4"/>
      <c r="I359" s="11"/>
      <c r="J359" s="8"/>
    </row>
    <row r="360" spans="4:10" x14ac:dyDescent="0.3">
      <c r="H360" s="4"/>
      <c r="I360" s="11"/>
      <c r="J360" s="8"/>
    </row>
    <row r="361" spans="4:10" x14ac:dyDescent="0.3">
      <c r="H361" s="4"/>
      <c r="I361" s="11"/>
      <c r="J361" s="8"/>
    </row>
    <row r="362" spans="4:10" x14ac:dyDescent="0.3">
      <c r="H362" s="4"/>
      <c r="I362" s="11"/>
      <c r="J362" s="8"/>
    </row>
    <row r="363" spans="4:10" x14ac:dyDescent="0.3">
      <c r="H363" s="4"/>
      <c r="I363" s="11"/>
      <c r="J363" s="8"/>
    </row>
    <row r="364" spans="4:10" x14ac:dyDescent="0.3">
      <c r="H364" s="4"/>
      <c r="I364" s="11"/>
      <c r="J364" s="8"/>
    </row>
    <row r="365" spans="4:10" x14ac:dyDescent="0.3">
      <c r="H365" s="4"/>
      <c r="I365" s="11"/>
      <c r="J365" s="8"/>
    </row>
    <row r="366" spans="4:10" x14ac:dyDescent="0.3">
      <c r="H366" s="4"/>
      <c r="I366" s="11"/>
      <c r="J366" s="8"/>
    </row>
    <row r="367" spans="4:10" x14ac:dyDescent="0.3">
      <c r="H367" s="4"/>
      <c r="I367" s="11"/>
      <c r="J367" s="8"/>
    </row>
    <row r="368" spans="4:10" x14ac:dyDescent="0.3">
      <c r="H368" s="4"/>
      <c r="I368" s="11"/>
      <c r="J368" s="8"/>
    </row>
    <row r="369" spans="8:10" x14ac:dyDescent="0.3">
      <c r="H369" s="4"/>
      <c r="I369" s="11"/>
      <c r="J369" s="8"/>
    </row>
    <row r="370" spans="8:10" x14ac:dyDescent="0.3">
      <c r="H370" s="4"/>
      <c r="I370" s="11"/>
      <c r="J370" s="8"/>
    </row>
    <row r="371" spans="8:10" x14ac:dyDescent="0.3">
      <c r="H371" s="4"/>
      <c r="I371" s="11"/>
      <c r="J371" s="8"/>
    </row>
    <row r="372" spans="8:10" x14ac:dyDescent="0.3">
      <c r="H372" s="4"/>
      <c r="I372" s="11"/>
      <c r="J372" s="8"/>
    </row>
    <row r="373" spans="8:10" x14ac:dyDescent="0.3">
      <c r="H373" s="4"/>
      <c r="I373" s="11"/>
      <c r="J373" s="8"/>
    </row>
  </sheetData>
  <mergeCells count="6">
    <mergeCell ref="A311:J311"/>
    <mergeCell ref="A251:J251"/>
    <mergeCell ref="A258:J258"/>
    <mergeCell ref="A273:J273"/>
    <mergeCell ref="A282:J282"/>
    <mergeCell ref="A292:J292"/>
  </mergeCells>
  <pageMargins left="0.7" right="0.7" top="0.75" bottom="0.75" header="0.3" footer="0.3"/>
  <pageSetup orientation="portrait" horizont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7FA0-C181-46BB-819D-236426B1C17E}">
  <sheetPr>
    <tabColor theme="9" tint="0.59999389629810485"/>
  </sheetPr>
  <dimension ref="A1:K120"/>
  <sheetViews>
    <sheetView topLeftCell="A87" workbookViewId="0">
      <selection activeCell="H101" sqref="H101"/>
    </sheetView>
  </sheetViews>
  <sheetFormatPr defaultRowHeight="14.4" x14ac:dyDescent="0.3"/>
  <cols>
    <col min="2" max="2" width="34.5546875" bestFit="1" customWidth="1"/>
    <col min="3" max="3" width="15.109375" style="4" bestFit="1" customWidth="1"/>
    <col min="4" max="4" width="15.109375" style="4" customWidth="1"/>
    <col min="5" max="5" width="15.109375" style="4" bestFit="1" customWidth="1"/>
    <col min="6" max="6" width="15.109375" style="4" customWidth="1"/>
    <col min="7" max="7" width="14.77734375" bestFit="1" customWidth="1"/>
    <col min="8" max="8" width="11.44140625" bestFit="1" customWidth="1"/>
    <col min="9" max="9" width="20.88671875" bestFit="1" customWidth="1"/>
    <col min="11" max="11" width="10.109375" bestFit="1" customWidth="1"/>
  </cols>
  <sheetData>
    <row r="1" spans="1:11" x14ac:dyDescent="0.3">
      <c r="B1" s="3" t="s">
        <v>41</v>
      </c>
      <c r="C1" s="12" t="s">
        <v>24</v>
      </c>
      <c r="D1" s="12"/>
      <c r="E1" s="5" t="s">
        <v>25</v>
      </c>
      <c r="F1" s="5" t="s">
        <v>216</v>
      </c>
      <c r="G1" s="1" t="s">
        <v>26</v>
      </c>
      <c r="H1" s="1" t="s">
        <v>27</v>
      </c>
      <c r="I1">
        <v>3194.8</v>
      </c>
      <c r="J1" t="s">
        <v>456</v>
      </c>
      <c r="K1" s="4">
        <v>7006</v>
      </c>
    </row>
    <row r="2" spans="1:11" x14ac:dyDescent="0.3">
      <c r="A2">
        <v>1110</v>
      </c>
      <c r="B2" t="s">
        <v>23</v>
      </c>
      <c r="C2" s="4">
        <v>5312081</v>
      </c>
      <c r="D2" s="4">
        <f>C2/$I$1</f>
        <v>1662.7272442719418</v>
      </c>
      <c r="E2" s="4">
        <v>5736774</v>
      </c>
      <c r="F2" s="4">
        <f t="shared" ref="F2:F15" si="0">E2/$I$2</f>
        <v>1803.1097560975611</v>
      </c>
      <c r="G2" s="11">
        <f>F2-D2</f>
        <v>140.3825118256193</v>
      </c>
      <c r="H2" s="8">
        <f>G2/D2</f>
        <v>8.4429068152478956E-2</v>
      </c>
      <c r="I2">
        <v>3181.6</v>
      </c>
    </row>
    <row r="3" spans="1:11" x14ac:dyDescent="0.3">
      <c r="A3">
        <v>1111</v>
      </c>
      <c r="B3" t="s">
        <v>29</v>
      </c>
      <c r="C3" s="4">
        <v>160000</v>
      </c>
      <c r="D3" s="4">
        <f t="shared" ref="D3:D67" si="1">C3/$I$1</f>
        <v>50.081382246149992</v>
      </c>
      <c r="E3" s="4">
        <v>236366</v>
      </c>
      <c r="F3" s="4">
        <f t="shared" si="0"/>
        <v>74.291551420668853</v>
      </c>
      <c r="G3" s="11">
        <f t="shared" ref="G3:G39" si="2">F3-D3</f>
        <v>24.21016917451886</v>
      </c>
      <c r="H3" s="8">
        <f t="shared" ref="H3:H39" si="3">G3/D3</f>
        <v>0.48341655299220537</v>
      </c>
    </row>
    <row r="4" spans="1:11" x14ac:dyDescent="0.3">
      <c r="A4">
        <v>1120</v>
      </c>
      <c r="B4" t="s">
        <v>28</v>
      </c>
      <c r="C4" s="4">
        <v>5992303</v>
      </c>
      <c r="D4" s="4">
        <f t="shared" si="1"/>
        <v>1875.6426067359457</v>
      </c>
      <c r="E4" s="4">
        <v>6103768</v>
      </c>
      <c r="F4" s="4">
        <f t="shared" si="0"/>
        <v>1918.4586371636913</v>
      </c>
      <c r="G4" s="11">
        <f t="shared" si="2"/>
        <v>42.816030427745545</v>
      </c>
      <c r="H4" s="8">
        <f t="shared" si="3"/>
        <v>2.2827392742082883E-2</v>
      </c>
    </row>
    <row r="5" spans="1:11" x14ac:dyDescent="0.3">
      <c r="A5">
        <v>1190</v>
      </c>
      <c r="B5" t="s">
        <v>30</v>
      </c>
      <c r="C5" s="4">
        <v>4536</v>
      </c>
      <c r="D5" s="4">
        <f t="shared" si="1"/>
        <v>1.4198071866783522</v>
      </c>
      <c r="E5" s="4">
        <v>4000</v>
      </c>
      <c r="F5" s="4">
        <f t="shared" si="0"/>
        <v>1.2572290671360322</v>
      </c>
      <c r="G5" s="11">
        <f t="shared" si="2"/>
        <v>-0.16257811954231993</v>
      </c>
      <c r="H5" s="8">
        <f t="shared" si="3"/>
        <v>-0.11450718172702905</v>
      </c>
    </row>
    <row r="6" spans="1:11" x14ac:dyDescent="0.3">
      <c r="A6">
        <v>1191</v>
      </c>
      <c r="B6" t="s">
        <v>31</v>
      </c>
      <c r="C6" s="4">
        <v>33000</v>
      </c>
      <c r="D6" s="4">
        <f t="shared" si="1"/>
        <v>10.329285088268435</v>
      </c>
      <c r="E6" s="4">
        <v>33000</v>
      </c>
      <c r="F6" s="4">
        <f t="shared" si="0"/>
        <v>10.372139803872265</v>
      </c>
      <c r="G6" s="11">
        <f t="shared" si="2"/>
        <v>4.2854715603830584E-2</v>
      </c>
      <c r="H6" s="8">
        <f t="shared" si="3"/>
        <v>4.1488559215490297E-3</v>
      </c>
    </row>
    <row r="7" spans="1:11" x14ac:dyDescent="0.3">
      <c r="A7">
        <v>1192</v>
      </c>
      <c r="B7" t="s">
        <v>32</v>
      </c>
      <c r="C7" s="4">
        <v>1172289</v>
      </c>
      <c r="D7" s="4">
        <f t="shared" si="1"/>
        <v>366.93658444973079</v>
      </c>
      <c r="E7" s="4">
        <v>1133230</v>
      </c>
      <c r="F7" s="4">
        <f t="shared" si="0"/>
        <v>356.18242393764143</v>
      </c>
      <c r="G7" s="11">
        <f t="shared" si="2"/>
        <v>-10.754160512089356</v>
      </c>
      <c r="H7" s="8">
        <f t="shared" si="3"/>
        <v>-2.9307953929468823E-2</v>
      </c>
    </row>
    <row r="8" spans="1:11" x14ac:dyDescent="0.3">
      <c r="A8">
        <v>1193</v>
      </c>
      <c r="B8" t="s">
        <v>33</v>
      </c>
      <c r="C8" s="4">
        <v>26760</v>
      </c>
      <c r="D8" s="4">
        <f t="shared" si="1"/>
        <v>8.3761111806685857</v>
      </c>
      <c r="E8" s="4">
        <v>13000</v>
      </c>
      <c r="F8" s="4">
        <f t="shared" si="0"/>
        <v>4.085994468192105</v>
      </c>
      <c r="G8" s="11">
        <f t="shared" si="2"/>
        <v>-4.2901167124764807</v>
      </c>
      <c r="H8" s="8">
        <f t="shared" si="3"/>
        <v>-0.51218478598728934</v>
      </c>
    </row>
    <row r="9" spans="1:11" x14ac:dyDescent="0.3">
      <c r="A9">
        <v>1300</v>
      </c>
      <c r="B9" t="s">
        <v>34</v>
      </c>
      <c r="C9" s="4">
        <v>35412</v>
      </c>
      <c r="D9" s="4">
        <f t="shared" si="1"/>
        <v>11.084261925629146</v>
      </c>
      <c r="E9" s="4">
        <v>48000</v>
      </c>
      <c r="F9" s="4">
        <f t="shared" si="0"/>
        <v>15.086748805632388</v>
      </c>
      <c r="G9" s="11">
        <f t="shared" si="2"/>
        <v>4.0024868800032412</v>
      </c>
      <c r="H9" s="8">
        <f t="shared" si="3"/>
        <v>0.36109638213696926</v>
      </c>
    </row>
    <row r="10" spans="1:11" x14ac:dyDescent="0.3">
      <c r="A10">
        <v>1400</v>
      </c>
      <c r="B10" t="s">
        <v>36</v>
      </c>
      <c r="C10" s="4">
        <v>201900</v>
      </c>
      <c r="D10" s="4">
        <f t="shared" si="1"/>
        <v>63.196444221860517</v>
      </c>
      <c r="E10" s="4">
        <v>245000</v>
      </c>
      <c r="F10" s="4">
        <f t="shared" si="0"/>
        <v>77.005280362081976</v>
      </c>
      <c r="G10" s="11">
        <f t="shared" si="2"/>
        <v>13.808836140221459</v>
      </c>
      <c r="H10" s="8">
        <f t="shared" si="3"/>
        <v>0.2185065364080214</v>
      </c>
    </row>
    <row r="11" spans="1:11" x14ac:dyDescent="0.3">
      <c r="A11">
        <v>1905</v>
      </c>
      <c r="B11" t="s">
        <v>38</v>
      </c>
      <c r="C11" s="4">
        <v>1664</v>
      </c>
      <c r="D11" s="4">
        <f t="shared" si="1"/>
        <v>0.52084637535995992</v>
      </c>
      <c r="E11" s="4">
        <v>1100</v>
      </c>
      <c r="F11" s="4">
        <f t="shared" si="0"/>
        <v>0.34573799346240885</v>
      </c>
      <c r="G11" s="11">
        <f t="shared" si="2"/>
        <v>-0.17510838189755107</v>
      </c>
      <c r="H11" s="8">
        <f t="shared" si="3"/>
        <v>-0.33619967457109146</v>
      </c>
    </row>
    <row r="12" spans="1:11" x14ac:dyDescent="0.3">
      <c r="A12">
        <v>1920</v>
      </c>
      <c r="B12" t="s">
        <v>35</v>
      </c>
      <c r="C12" s="4">
        <v>6099</v>
      </c>
      <c r="D12" s="4">
        <f t="shared" si="1"/>
        <v>1.90903968949543</v>
      </c>
      <c r="E12" s="4">
        <v>10000</v>
      </c>
      <c r="F12" s="4">
        <f t="shared" si="0"/>
        <v>3.1430726678400807</v>
      </c>
      <c r="G12" s="11">
        <f t="shared" si="2"/>
        <v>1.2340329783446506</v>
      </c>
      <c r="H12" s="8">
        <f t="shared" si="3"/>
        <v>0.64641556963690605</v>
      </c>
    </row>
    <row r="13" spans="1:11" x14ac:dyDescent="0.3">
      <c r="A13">
        <v>1990</v>
      </c>
      <c r="B13" t="s">
        <v>39</v>
      </c>
      <c r="C13" s="4">
        <v>6755</v>
      </c>
      <c r="D13" s="4">
        <f t="shared" si="1"/>
        <v>2.114373356704645</v>
      </c>
      <c r="E13" s="4">
        <v>14350</v>
      </c>
      <c r="F13" s="4">
        <f t="shared" si="0"/>
        <v>4.5103092783505154</v>
      </c>
      <c r="G13" s="11">
        <f t="shared" si="2"/>
        <v>2.3959359216458704</v>
      </c>
      <c r="H13" s="8">
        <f t="shared" si="3"/>
        <v>1.1331659633566584</v>
      </c>
    </row>
    <row r="14" spans="1:11" x14ac:dyDescent="0.3">
      <c r="A14">
        <v>1999</v>
      </c>
      <c r="B14" t="s">
        <v>37</v>
      </c>
      <c r="C14" s="4">
        <v>123020</v>
      </c>
      <c r="D14" s="4">
        <f t="shared" si="1"/>
        <v>38.506322774508575</v>
      </c>
      <c r="E14" s="4">
        <v>81830</v>
      </c>
      <c r="F14" s="4">
        <f t="shared" si="0"/>
        <v>25.71976364093538</v>
      </c>
      <c r="G14" s="11">
        <f t="shared" si="2"/>
        <v>-12.786559133573196</v>
      </c>
      <c r="H14" s="8">
        <f t="shared" si="3"/>
        <v>-0.33206388489627414</v>
      </c>
    </row>
    <row r="15" spans="1:11" x14ac:dyDescent="0.3">
      <c r="B15" s="1" t="s">
        <v>40</v>
      </c>
      <c r="C15" s="5">
        <f>SUM(C2:C14)</f>
        <v>13075819</v>
      </c>
      <c r="D15" s="5">
        <f t="shared" si="1"/>
        <v>4092.844309502942</v>
      </c>
      <c r="E15" s="5">
        <f>SUM(E2:E14)</f>
        <v>13660418</v>
      </c>
      <c r="F15" s="5">
        <f t="shared" si="0"/>
        <v>4293.5686447070657</v>
      </c>
      <c r="G15" s="15">
        <f t="shared" si="2"/>
        <v>200.72433520412369</v>
      </c>
      <c r="H15" s="14">
        <f t="shared" si="3"/>
        <v>4.9042748764733926E-2</v>
      </c>
    </row>
    <row r="16" spans="1:11" x14ac:dyDescent="0.3">
      <c r="G16" s="11"/>
      <c r="H16" s="8"/>
    </row>
    <row r="17" spans="1:9" x14ac:dyDescent="0.3">
      <c r="B17" s="3" t="s">
        <v>42</v>
      </c>
      <c r="G17" s="11"/>
      <c r="H17" s="8"/>
    </row>
    <row r="18" spans="1:9" x14ac:dyDescent="0.3">
      <c r="A18">
        <v>3110</v>
      </c>
      <c r="B18" t="s">
        <v>43</v>
      </c>
      <c r="C18" s="4">
        <v>14462572</v>
      </c>
      <c r="D18" s="4">
        <f t="shared" si="1"/>
        <v>4526.9099787154119</v>
      </c>
      <c r="E18" s="4">
        <v>13433844</v>
      </c>
      <c r="F18" s="4">
        <f>E18/$I$2</f>
        <v>4222.3547900427457</v>
      </c>
      <c r="G18" s="11">
        <f t="shared" si="2"/>
        <v>-304.55518867266619</v>
      </c>
      <c r="H18" s="8">
        <f t="shared" si="3"/>
        <v>-6.7276616964910121E-2</v>
      </c>
      <c r="I18" s="13"/>
    </row>
    <row r="19" spans="1:9" x14ac:dyDescent="0.3">
      <c r="B19" s="3" t="s">
        <v>46</v>
      </c>
      <c r="C19" s="5">
        <v>14462572</v>
      </c>
      <c r="D19" s="5">
        <f t="shared" si="1"/>
        <v>4526.9099787154119</v>
      </c>
      <c r="E19" s="5">
        <v>13433844</v>
      </c>
      <c r="F19" s="5">
        <f>E19/$I$2</f>
        <v>4222.3547900427457</v>
      </c>
      <c r="G19" s="15">
        <f t="shared" si="2"/>
        <v>-304.55518867266619</v>
      </c>
      <c r="H19" s="14">
        <f t="shared" si="3"/>
        <v>-6.7276616964910121E-2</v>
      </c>
      <c r="I19" s="13"/>
    </row>
    <row r="20" spans="1:9" x14ac:dyDescent="0.3">
      <c r="G20" s="11"/>
      <c r="H20" s="8"/>
    </row>
    <row r="21" spans="1:9" x14ac:dyDescent="0.3">
      <c r="B21" s="3" t="s">
        <v>44</v>
      </c>
      <c r="G21" s="11"/>
      <c r="H21" s="8"/>
    </row>
    <row r="22" spans="1:9" x14ac:dyDescent="0.3">
      <c r="A22">
        <v>4300</v>
      </c>
      <c r="B22" t="s">
        <v>45</v>
      </c>
      <c r="C22" s="4">
        <v>57286</v>
      </c>
      <c r="D22" s="4">
        <f t="shared" si="1"/>
        <v>17.931012895955927</v>
      </c>
      <c r="E22" s="4">
        <v>58000</v>
      </c>
      <c r="F22" s="4">
        <f>E22/$I$2</f>
        <v>18.229821473472466</v>
      </c>
      <c r="G22" s="11">
        <f t="shared" si="2"/>
        <v>0.29880857751653878</v>
      </c>
      <c r="H22" s="8">
        <f t="shared" si="3"/>
        <v>1.6664344577206266E-2</v>
      </c>
    </row>
    <row r="23" spans="1:9" x14ac:dyDescent="0.3">
      <c r="A23">
        <v>4700</v>
      </c>
      <c r="B23" s="16" t="s">
        <v>48</v>
      </c>
      <c r="C23" s="4">
        <v>58195</v>
      </c>
      <c r="D23" s="4">
        <f t="shared" si="1"/>
        <v>18.215537748841868</v>
      </c>
      <c r="E23" s="4">
        <v>44950</v>
      </c>
      <c r="F23" s="4">
        <f>E23/$I$2</f>
        <v>14.128111641941162</v>
      </c>
      <c r="G23" s="11">
        <f t="shared" si="2"/>
        <v>-4.0874261069007058</v>
      </c>
      <c r="H23" s="8">
        <f t="shared" si="3"/>
        <v>-0.22439228329455066</v>
      </c>
    </row>
    <row r="24" spans="1:9" x14ac:dyDescent="0.3">
      <c r="A24">
        <v>4800</v>
      </c>
      <c r="B24" t="s">
        <v>47</v>
      </c>
      <c r="C24" s="4">
        <v>423447</v>
      </c>
      <c r="D24" s="4">
        <f t="shared" si="1"/>
        <v>132.54256917490923</v>
      </c>
      <c r="E24" s="4">
        <v>378550</v>
      </c>
      <c r="F24" s="4">
        <f>E24/$I$2</f>
        <v>118.98101584108625</v>
      </c>
      <c r="G24" s="11">
        <f t="shared" si="2"/>
        <v>-13.561553333822985</v>
      </c>
      <c r="H24" s="8">
        <f t="shared" si="3"/>
        <v>-0.10231847336478396</v>
      </c>
      <c r="I24" s="13"/>
    </row>
    <row r="25" spans="1:9" x14ac:dyDescent="0.3">
      <c r="B25" s="3" t="s">
        <v>49</v>
      </c>
      <c r="C25" s="5">
        <f>SUM(C22:C24)</f>
        <v>538928</v>
      </c>
      <c r="D25" s="5">
        <f t="shared" si="1"/>
        <v>168.689119819707</v>
      </c>
      <c r="E25" s="5">
        <f>SUM(E22:E24)</f>
        <v>481500</v>
      </c>
      <c r="F25" s="5">
        <f>E25/$I$2</f>
        <v>151.33894895649988</v>
      </c>
      <c r="G25" s="15">
        <f t="shared" si="2"/>
        <v>-17.350170863207126</v>
      </c>
      <c r="H25" s="14">
        <f t="shared" si="3"/>
        <v>-0.10285293373841058</v>
      </c>
    </row>
    <row r="26" spans="1:9" x14ac:dyDescent="0.3">
      <c r="G26" s="11"/>
      <c r="H26" s="8"/>
    </row>
    <row r="27" spans="1:9" x14ac:dyDescent="0.3">
      <c r="B27" s="1" t="s">
        <v>52</v>
      </c>
      <c r="G27" s="11"/>
      <c r="H27" s="8"/>
    </row>
    <row r="28" spans="1:9" x14ac:dyDescent="0.3">
      <c r="A28">
        <v>5300</v>
      </c>
      <c r="B28" t="s">
        <v>50</v>
      </c>
      <c r="C28" s="4">
        <v>2015</v>
      </c>
      <c r="D28" s="4">
        <f t="shared" si="1"/>
        <v>0.6307124076624514</v>
      </c>
      <c r="E28" s="4">
        <v>5000</v>
      </c>
      <c r="F28" s="4">
        <f>E28/$I$2</f>
        <v>1.5715363339200403</v>
      </c>
      <c r="G28" s="11">
        <f t="shared" si="2"/>
        <v>0.94082392625758893</v>
      </c>
      <c r="H28" s="8">
        <f t="shared" si="3"/>
        <v>1.4916845060088066</v>
      </c>
    </row>
    <row r="29" spans="1:9" x14ac:dyDescent="0.3">
      <c r="B29" s="1" t="s">
        <v>51</v>
      </c>
      <c r="C29" s="5">
        <v>2015</v>
      </c>
      <c r="D29" s="5">
        <f t="shared" si="1"/>
        <v>0.6307124076624514</v>
      </c>
      <c r="E29" s="5">
        <v>5000</v>
      </c>
      <c r="F29" s="5">
        <f>E29/$I$2</f>
        <v>1.5715363339200403</v>
      </c>
      <c r="G29" s="15">
        <f t="shared" si="2"/>
        <v>0.94082392625758893</v>
      </c>
      <c r="H29" s="14">
        <f t="shared" si="3"/>
        <v>1.4916845060088066</v>
      </c>
    </row>
    <row r="30" spans="1:9" x14ac:dyDescent="0.3">
      <c r="F30" s="5"/>
      <c r="G30" s="11"/>
      <c r="H30" s="8"/>
    </row>
    <row r="31" spans="1:9" x14ac:dyDescent="0.3">
      <c r="B31" s="1" t="s">
        <v>56</v>
      </c>
      <c r="F31" s="5"/>
      <c r="G31" s="11"/>
      <c r="H31" s="8"/>
    </row>
    <row r="32" spans="1:9" x14ac:dyDescent="0.3">
      <c r="B32" s="2" t="s">
        <v>53</v>
      </c>
      <c r="C32" s="4">
        <v>158358</v>
      </c>
      <c r="D32" s="4">
        <f t="shared" si="1"/>
        <v>49.567422060848877</v>
      </c>
      <c r="E32" s="4">
        <v>160000</v>
      </c>
      <c r="F32" s="28">
        <f>E32/$I$2</f>
        <v>50.289162685441291</v>
      </c>
      <c r="G32" s="11">
        <f t="shared" si="2"/>
        <v>0.72174062459241384</v>
      </c>
      <c r="H32" s="8">
        <f t="shared" si="3"/>
        <v>1.4560785987748291E-2</v>
      </c>
    </row>
    <row r="33" spans="1:8" x14ac:dyDescent="0.3">
      <c r="B33" s="2" t="s">
        <v>54</v>
      </c>
      <c r="C33" s="4">
        <v>2791365</v>
      </c>
      <c r="D33" s="4">
        <f t="shared" si="1"/>
        <v>873.72135970952797</v>
      </c>
      <c r="E33" s="4">
        <v>999850</v>
      </c>
      <c r="F33" s="28">
        <f>E33/$I$2</f>
        <v>314.26012069399047</v>
      </c>
      <c r="G33" s="11">
        <f t="shared" si="2"/>
        <v>-559.46123901553756</v>
      </c>
      <c r="H33" s="8">
        <f t="shared" si="3"/>
        <v>-0.64031997478181446</v>
      </c>
    </row>
    <row r="34" spans="1:8" x14ac:dyDescent="0.3">
      <c r="B34" s="1" t="s">
        <v>55</v>
      </c>
      <c r="C34" s="5">
        <f>SUM(C32:C33)</f>
        <v>2949723</v>
      </c>
      <c r="D34" s="5">
        <f t="shared" si="1"/>
        <v>923.28878177037677</v>
      </c>
      <c r="E34" s="5">
        <f>SUM(E32:E33)</f>
        <v>1159850</v>
      </c>
      <c r="F34" s="5">
        <f>E34/$I$2</f>
        <v>364.54928337943176</v>
      </c>
      <c r="G34" s="15">
        <f t="shared" si="2"/>
        <v>-558.73949839094507</v>
      </c>
      <c r="H34" s="14">
        <f t="shared" si="3"/>
        <v>-0.60516223030413074</v>
      </c>
    </row>
    <row r="35" spans="1:8" x14ac:dyDescent="0.3">
      <c r="F35" s="5"/>
      <c r="G35" s="11"/>
      <c r="H35" s="8"/>
    </row>
    <row r="36" spans="1:8" x14ac:dyDescent="0.3">
      <c r="B36" s="6" t="s">
        <v>57</v>
      </c>
      <c r="C36" s="5">
        <f>C34+C29+C25+C19+C15</f>
        <v>31029057</v>
      </c>
      <c r="D36" s="5">
        <f t="shared" si="1"/>
        <v>9712.3629022161003</v>
      </c>
      <c r="E36" s="5">
        <f>E34+E29+E25+E19+E15</f>
        <v>28740612</v>
      </c>
      <c r="F36" s="5">
        <f>E36/$I$2</f>
        <v>9033.3832034196639</v>
      </c>
      <c r="G36" s="15">
        <f t="shared" si="2"/>
        <v>-678.97969879643642</v>
      </c>
      <c r="H36" s="14">
        <f t="shared" si="3"/>
        <v>-6.9908806500785875E-2</v>
      </c>
    </row>
    <row r="37" spans="1:8" x14ac:dyDescent="0.3">
      <c r="D37" s="5"/>
      <c r="F37" s="5"/>
      <c r="G37" s="11"/>
      <c r="H37" s="8"/>
    </row>
    <row r="38" spans="1:8" x14ac:dyDescent="0.3">
      <c r="A38" s="91" t="s">
        <v>217</v>
      </c>
      <c r="B38" s="91"/>
      <c r="C38" s="91"/>
      <c r="D38" s="91"/>
      <c r="E38" s="91"/>
      <c r="F38" s="91"/>
      <c r="G38" s="91"/>
      <c r="H38" s="91"/>
    </row>
    <row r="39" spans="1:8" x14ac:dyDescent="0.3">
      <c r="A39" s="1">
        <v>1000</v>
      </c>
      <c r="B39" s="1" t="s">
        <v>218</v>
      </c>
      <c r="C39" s="4">
        <v>3700</v>
      </c>
      <c r="D39" s="28">
        <f t="shared" si="1"/>
        <v>1.1581319644422186</v>
      </c>
      <c r="E39" s="4">
        <v>4500</v>
      </c>
      <c r="F39" s="28">
        <f t="shared" ref="F39:F93" si="4">E39/$I$2</f>
        <v>1.4143827005280363</v>
      </c>
      <c r="G39" s="11">
        <f t="shared" si="2"/>
        <v>0.25625073608581772</v>
      </c>
      <c r="H39" s="8">
        <f t="shared" si="3"/>
        <v>0.22126212206674878</v>
      </c>
    </row>
    <row r="40" spans="1:8" x14ac:dyDescent="0.3">
      <c r="B40" s="43" t="s">
        <v>219</v>
      </c>
      <c r="C40" s="4">
        <v>262000</v>
      </c>
      <c r="D40" s="28">
        <f t="shared" si="1"/>
        <v>82.008263428070606</v>
      </c>
      <c r="E40" s="4">
        <v>0</v>
      </c>
      <c r="F40" s="28">
        <f t="shared" si="4"/>
        <v>0</v>
      </c>
      <c r="G40" s="11">
        <f t="shared" ref="G40:G89" si="5">F40-D40</f>
        <v>-82.008263428070606</v>
      </c>
      <c r="H40" s="8">
        <f t="shared" ref="H40:H89" si="6">G40/D40</f>
        <v>-1</v>
      </c>
    </row>
    <row r="41" spans="1:8" x14ac:dyDescent="0.3">
      <c r="B41" t="s">
        <v>220</v>
      </c>
      <c r="C41" s="4">
        <v>208031</v>
      </c>
      <c r="D41" s="28">
        <f t="shared" si="1"/>
        <v>65.115500187805182</v>
      </c>
      <c r="E41" s="4">
        <v>262742</v>
      </c>
      <c r="F41" s="28">
        <f t="shared" si="4"/>
        <v>82.581719889363839</v>
      </c>
      <c r="G41" s="11">
        <f t="shared" si="5"/>
        <v>17.466219701558657</v>
      </c>
      <c r="H41" s="8">
        <f t="shared" si="6"/>
        <v>0.26823443959092441</v>
      </c>
    </row>
    <row r="42" spans="1:8" x14ac:dyDescent="0.3">
      <c r="B42" s="1" t="s">
        <v>221</v>
      </c>
      <c r="C42" s="5">
        <f>SUM(C39:C41)</f>
        <v>473731</v>
      </c>
      <c r="D42" s="5">
        <f t="shared" si="1"/>
        <v>148.28189558031801</v>
      </c>
      <c r="E42" s="5">
        <f>SUM(E39:E41)</f>
        <v>267242</v>
      </c>
      <c r="F42" s="5">
        <f t="shared" si="4"/>
        <v>83.996102589891876</v>
      </c>
      <c r="G42" s="15">
        <f t="shared" si="5"/>
        <v>-64.285792990426131</v>
      </c>
      <c r="H42" s="14">
        <f t="shared" si="6"/>
        <v>-0.43353770693877625</v>
      </c>
    </row>
    <row r="43" spans="1:8" x14ac:dyDescent="0.3">
      <c r="D43" s="5">
        <f t="shared" si="1"/>
        <v>0</v>
      </c>
      <c r="F43" s="5"/>
      <c r="G43" s="11"/>
      <c r="H43" s="8"/>
    </row>
    <row r="44" spans="1:8" x14ac:dyDescent="0.3">
      <c r="A44" s="91" t="s">
        <v>223</v>
      </c>
      <c r="B44" s="91"/>
      <c r="C44" s="91"/>
      <c r="D44" s="91"/>
      <c r="E44" s="91"/>
      <c r="F44" s="91"/>
      <c r="G44" s="91"/>
      <c r="H44" s="91"/>
    </row>
    <row r="45" spans="1:8" x14ac:dyDescent="0.3">
      <c r="A45" s="2">
        <v>3110</v>
      </c>
      <c r="B45" t="s">
        <v>224</v>
      </c>
      <c r="C45" s="4">
        <v>821652</v>
      </c>
      <c r="D45" s="4">
        <f>C45/'Expenditures Churchill'!$I$1</f>
        <v>257.18417428321021</v>
      </c>
      <c r="E45" s="4">
        <v>821652</v>
      </c>
      <c r="F45" s="4">
        <f>E45/'Expenditures Churchill'!$I$2</f>
        <v>258.25119436761378</v>
      </c>
      <c r="G45" s="29">
        <f>F45-D45</f>
        <v>1.0670200844035662</v>
      </c>
      <c r="H45" s="30">
        <f>G45/D45</f>
        <v>4.1488559215489204E-3</v>
      </c>
    </row>
    <row r="46" spans="1:8" x14ac:dyDescent="0.3">
      <c r="A46" s="1">
        <v>3000</v>
      </c>
      <c r="B46" s="1" t="s">
        <v>626</v>
      </c>
      <c r="C46" s="5">
        <f>C45</f>
        <v>821652</v>
      </c>
      <c r="D46" s="5">
        <f>D45</f>
        <v>257.18417428321021</v>
      </c>
      <c r="E46" s="5">
        <f>E45</f>
        <v>821652</v>
      </c>
      <c r="F46" s="5">
        <f t="shared" ref="F46:G46" si="7">F45</f>
        <v>258.25119436761378</v>
      </c>
      <c r="G46" s="5">
        <f t="shared" si="7"/>
        <v>1.0670200844035662</v>
      </c>
      <c r="H46" s="14">
        <f>G46/D46</f>
        <v>4.1488559215489204E-3</v>
      </c>
    </row>
    <row r="47" spans="1:8" x14ac:dyDescent="0.3">
      <c r="B47" s="1" t="s">
        <v>221</v>
      </c>
      <c r="C47" s="5">
        <v>821652</v>
      </c>
      <c r="D47" s="5">
        <f>C47/'Expenditures Churchill'!$I$1</f>
        <v>257.18417428321021</v>
      </c>
      <c r="E47" s="5">
        <v>821652</v>
      </c>
      <c r="F47" s="5">
        <f>E47/'Expenditures Churchill'!$I$2</f>
        <v>258.25119436761378</v>
      </c>
      <c r="G47" s="15">
        <f>F47-D47</f>
        <v>1.0670200844035662</v>
      </c>
      <c r="H47" s="14">
        <f>G47/D47</f>
        <v>4.1488559215489204E-3</v>
      </c>
    </row>
    <row r="48" spans="1:8" x14ac:dyDescent="0.3">
      <c r="D48" s="5"/>
      <c r="F48" s="5"/>
      <c r="G48" s="11"/>
      <c r="H48" s="8"/>
    </row>
    <row r="49" spans="1:8" x14ac:dyDescent="0.3">
      <c r="A49" s="91" t="s">
        <v>155</v>
      </c>
      <c r="B49" s="91"/>
      <c r="C49" s="91"/>
      <c r="D49" s="91"/>
      <c r="E49" s="91"/>
      <c r="F49" s="91"/>
      <c r="G49" s="91"/>
      <c r="H49" s="91"/>
    </row>
    <row r="50" spans="1:8" x14ac:dyDescent="0.3">
      <c r="A50">
        <v>3115</v>
      </c>
      <c r="B50" t="s">
        <v>224</v>
      </c>
      <c r="C50" s="4">
        <v>150571</v>
      </c>
      <c r="D50" s="28">
        <f t="shared" si="1"/>
        <v>47.130023788656565</v>
      </c>
      <c r="E50" s="4">
        <v>119797</v>
      </c>
      <c r="F50" s="28">
        <f t="shared" si="4"/>
        <v>37.653067638923815</v>
      </c>
      <c r="G50" s="11">
        <f t="shared" si="5"/>
        <v>-9.4769561497327501</v>
      </c>
      <c r="H50" s="8">
        <f t="shared" si="6"/>
        <v>-0.20108108139791986</v>
      </c>
    </row>
    <row r="51" spans="1:8" x14ac:dyDescent="0.3">
      <c r="A51" s="1">
        <v>3000</v>
      </c>
      <c r="B51" s="1" t="s">
        <v>626</v>
      </c>
      <c r="C51" s="5">
        <f>C50</f>
        <v>150571</v>
      </c>
      <c r="D51" s="5">
        <f>D50</f>
        <v>47.130023788656565</v>
      </c>
      <c r="E51" s="5">
        <f>E50</f>
        <v>119797</v>
      </c>
      <c r="F51" s="5">
        <f t="shared" si="4"/>
        <v>37.653067638923815</v>
      </c>
      <c r="G51" s="15">
        <f t="shared" si="5"/>
        <v>-9.4769561497327501</v>
      </c>
      <c r="H51" s="14">
        <f t="shared" si="6"/>
        <v>-0.20108108139791986</v>
      </c>
    </row>
    <row r="52" spans="1:8" x14ac:dyDescent="0.3">
      <c r="B52" s="1" t="s">
        <v>221</v>
      </c>
      <c r="C52" s="5">
        <v>150571</v>
      </c>
      <c r="D52" s="5">
        <f t="shared" si="1"/>
        <v>47.130023788656565</v>
      </c>
      <c r="E52" s="5">
        <v>119797</v>
      </c>
      <c r="F52" s="5">
        <f t="shared" si="4"/>
        <v>37.653067638923815</v>
      </c>
      <c r="G52" s="15">
        <f t="shared" si="5"/>
        <v>-9.4769561497327501</v>
      </c>
      <c r="H52" s="14">
        <f t="shared" si="6"/>
        <v>-0.20108108139791986</v>
      </c>
    </row>
    <row r="53" spans="1:8" x14ac:dyDescent="0.3">
      <c r="D53" s="5"/>
      <c r="F53" s="5"/>
      <c r="G53" s="11"/>
      <c r="H53" s="8"/>
    </row>
    <row r="54" spans="1:8" x14ac:dyDescent="0.3">
      <c r="A54" s="91" t="s">
        <v>228</v>
      </c>
      <c r="B54" s="91"/>
      <c r="C54" s="91"/>
      <c r="D54" s="91"/>
      <c r="E54" s="91"/>
      <c r="F54" s="91"/>
      <c r="G54" s="91"/>
      <c r="H54" s="91"/>
    </row>
    <row r="55" spans="1:8" x14ac:dyDescent="0.3">
      <c r="A55">
        <v>1921</v>
      </c>
      <c r="B55" t="s">
        <v>229</v>
      </c>
      <c r="C55" s="4">
        <v>44763</v>
      </c>
      <c r="D55" s="28">
        <f t="shared" si="1"/>
        <v>14.011205709277576</v>
      </c>
      <c r="E55" s="4">
        <v>0</v>
      </c>
      <c r="F55" s="28">
        <f t="shared" si="4"/>
        <v>0</v>
      </c>
      <c r="G55" s="11">
        <f t="shared" si="5"/>
        <v>-14.011205709277576</v>
      </c>
      <c r="H55" s="8">
        <f t="shared" si="6"/>
        <v>-1</v>
      </c>
    </row>
    <row r="56" spans="1:8" x14ac:dyDescent="0.3">
      <c r="A56">
        <v>1950</v>
      </c>
      <c r="B56" t="s">
        <v>230</v>
      </c>
      <c r="C56" s="4">
        <v>13011</v>
      </c>
      <c r="D56" s="28">
        <f t="shared" si="1"/>
        <v>4.07255540252911</v>
      </c>
      <c r="E56" s="4">
        <v>105565</v>
      </c>
      <c r="F56" s="28">
        <f t="shared" si="4"/>
        <v>33.179846618053809</v>
      </c>
      <c r="G56" s="11">
        <f t="shared" si="5"/>
        <v>29.107291215524697</v>
      </c>
      <c r="H56" s="8">
        <f t="shared" si="6"/>
        <v>7.1471811525138955</v>
      </c>
    </row>
    <row r="57" spans="1:8" x14ac:dyDescent="0.3">
      <c r="A57" s="1">
        <v>1000</v>
      </c>
      <c r="B57" s="1" t="s">
        <v>330</v>
      </c>
      <c r="C57" s="5">
        <f>SUM(C55:C56)</f>
        <v>57774</v>
      </c>
      <c r="D57" s="5">
        <f t="shared" si="1"/>
        <v>18.083761111806684</v>
      </c>
      <c r="E57" s="5">
        <f>SUM(E55:E56)</f>
        <v>105565</v>
      </c>
      <c r="F57" s="5">
        <f t="shared" si="4"/>
        <v>33.179846618053809</v>
      </c>
      <c r="G57" s="15">
        <f t="shared" si="5"/>
        <v>15.096085506247125</v>
      </c>
      <c r="H57" s="14">
        <f t="shared" si="6"/>
        <v>0.83478682409662341</v>
      </c>
    </row>
    <row r="58" spans="1:8" x14ac:dyDescent="0.3">
      <c r="A58">
        <v>3120</v>
      </c>
      <c r="B58" t="s">
        <v>231</v>
      </c>
      <c r="C58" s="4">
        <v>50000</v>
      </c>
      <c r="D58" s="28">
        <f t="shared" si="1"/>
        <v>15.650431951921872</v>
      </c>
      <c r="E58" s="4">
        <v>50000</v>
      </c>
      <c r="F58" s="28">
        <f t="shared" si="4"/>
        <v>15.715363339200403</v>
      </c>
      <c r="G58" s="29">
        <f>F58-D58</f>
        <v>6.493138727853065E-2</v>
      </c>
      <c r="H58" s="30">
        <f>G58/D58</f>
        <v>4.148855921548995E-3</v>
      </c>
    </row>
    <row r="59" spans="1:8" x14ac:dyDescent="0.3">
      <c r="A59">
        <v>3200</v>
      </c>
      <c r="B59" s="2" t="s">
        <v>232</v>
      </c>
      <c r="C59" s="4">
        <v>2380266</v>
      </c>
      <c r="D59" s="28">
        <f t="shared" si="1"/>
        <v>745.04382120946536</v>
      </c>
      <c r="E59" s="4">
        <v>1658978</v>
      </c>
      <c r="F59" s="28">
        <f t="shared" si="4"/>
        <v>521.4288408348001</v>
      </c>
      <c r="G59" s="29">
        <f>F59-D59</f>
        <v>-223.61498037466527</v>
      </c>
      <c r="H59" s="30">
        <f>G59/D59</f>
        <v>-0.30013668190907261</v>
      </c>
    </row>
    <row r="60" spans="1:8" x14ac:dyDescent="0.3">
      <c r="A60" s="1">
        <v>3000</v>
      </c>
      <c r="B60" s="1" t="s">
        <v>626</v>
      </c>
      <c r="C60" s="5">
        <f>SUM(C58:C59)</f>
        <v>2430266</v>
      </c>
      <c r="D60" s="5">
        <f t="shared" si="1"/>
        <v>760.69425316138722</v>
      </c>
      <c r="E60" s="5">
        <f>SUM(E58:E59)</f>
        <v>1708978</v>
      </c>
      <c r="F60" s="5">
        <f t="shared" si="4"/>
        <v>537.14420417400049</v>
      </c>
      <c r="G60" s="15">
        <f t="shared" si="5"/>
        <v>-223.55004898738673</v>
      </c>
      <c r="H60" s="14">
        <f t="shared" si="6"/>
        <v>-0.29387634789973738</v>
      </c>
    </row>
    <row r="61" spans="1:8" x14ac:dyDescent="0.3">
      <c r="B61" s="1" t="s">
        <v>221</v>
      </c>
      <c r="C61" s="5">
        <v>2488040</v>
      </c>
      <c r="D61" s="5">
        <f t="shared" si="1"/>
        <v>778.77801427319389</v>
      </c>
      <c r="E61" s="5">
        <v>1841543</v>
      </c>
      <c r="F61" s="5">
        <f t="shared" si="4"/>
        <v>578.81034699522252</v>
      </c>
      <c r="G61" s="15">
        <f t="shared" si="5"/>
        <v>-199.96766727797137</v>
      </c>
      <c r="H61" s="14">
        <f t="shared" si="6"/>
        <v>-0.25677107418677475</v>
      </c>
    </row>
    <row r="62" spans="1:8" x14ac:dyDescent="0.3">
      <c r="D62" s="5"/>
      <c r="F62" s="5"/>
      <c r="G62" s="11"/>
      <c r="H62" s="8"/>
    </row>
    <row r="63" spans="1:8" s="45" customFormat="1" x14ac:dyDescent="0.3">
      <c r="A63" s="91" t="s">
        <v>240</v>
      </c>
      <c r="B63" s="91"/>
      <c r="C63" s="91"/>
      <c r="D63" s="91"/>
      <c r="E63" s="91"/>
      <c r="F63" s="91"/>
      <c r="G63" s="91"/>
      <c r="H63" s="91"/>
    </row>
    <row r="64" spans="1:8" x14ac:dyDescent="0.3">
      <c r="A64">
        <v>3115</v>
      </c>
      <c r="B64" t="s">
        <v>241</v>
      </c>
      <c r="C64" s="4">
        <v>2430107</v>
      </c>
      <c r="D64" s="28">
        <f t="shared" si="1"/>
        <v>760.64448478778013</v>
      </c>
      <c r="E64" s="4">
        <v>2429185</v>
      </c>
      <c r="F64" s="28">
        <f t="shared" si="4"/>
        <v>763.51049786271062</v>
      </c>
      <c r="G64" s="11">
        <f t="shared" si="5"/>
        <v>2.8660130749304926</v>
      </c>
      <c r="H64" s="8">
        <f t="shared" si="6"/>
        <v>3.7678746539917536E-3</v>
      </c>
    </row>
    <row r="65" spans="1:8" x14ac:dyDescent="0.3">
      <c r="A65">
        <v>3900</v>
      </c>
      <c r="B65" t="s">
        <v>242</v>
      </c>
      <c r="C65" s="4">
        <v>100540</v>
      </c>
      <c r="D65" s="28">
        <f t="shared" si="1"/>
        <v>31.4698885689245</v>
      </c>
      <c r="E65" s="4">
        <v>200000</v>
      </c>
      <c r="F65" s="28">
        <f t="shared" si="4"/>
        <v>62.861453356801611</v>
      </c>
      <c r="G65" s="11">
        <f t="shared" si="5"/>
        <v>31.391564787877112</v>
      </c>
      <c r="H65" s="8">
        <f t="shared" si="6"/>
        <v>0.99751115162432669</v>
      </c>
    </row>
    <row r="66" spans="1:8" x14ac:dyDescent="0.3">
      <c r="A66" s="1">
        <v>3000</v>
      </c>
      <c r="B66" s="1" t="s">
        <v>46</v>
      </c>
      <c r="C66" s="5">
        <f>SUM(C64:C65)</f>
        <v>2530647</v>
      </c>
      <c r="D66" s="5">
        <f t="shared" si="1"/>
        <v>792.11437335670462</v>
      </c>
      <c r="E66" s="5">
        <f>SUM(E64:E65)</f>
        <v>2629185</v>
      </c>
      <c r="F66" s="5">
        <f t="shared" si="4"/>
        <v>826.3719512195122</v>
      </c>
      <c r="G66" s="15">
        <f t="shared" si="5"/>
        <v>34.25757786280758</v>
      </c>
      <c r="H66" s="14">
        <f t="shared" si="6"/>
        <v>4.3248271985819299E-2</v>
      </c>
    </row>
    <row r="67" spans="1:8" x14ac:dyDescent="0.3">
      <c r="A67" s="1">
        <v>4000</v>
      </c>
      <c r="B67" s="1" t="s">
        <v>358</v>
      </c>
      <c r="C67" s="5">
        <v>52685</v>
      </c>
      <c r="D67" s="5">
        <f t="shared" si="1"/>
        <v>16.490860147740076</v>
      </c>
      <c r="E67" s="5">
        <v>45930</v>
      </c>
      <c r="F67" s="5">
        <f t="shared" si="4"/>
        <v>14.436132763389489</v>
      </c>
      <c r="G67" s="15">
        <f t="shared" si="5"/>
        <v>-2.0547273843505867</v>
      </c>
      <c r="H67" s="14">
        <f t="shared" si="6"/>
        <v>-0.12459795098269441</v>
      </c>
    </row>
    <row r="68" spans="1:8" x14ac:dyDescent="0.3">
      <c r="A68">
        <v>5000</v>
      </c>
      <c r="B68" t="s">
        <v>244</v>
      </c>
      <c r="C68" s="4">
        <v>2300000</v>
      </c>
      <c r="D68" s="28">
        <f>C68/$I$1</f>
        <v>719.91986978840612</v>
      </c>
      <c r="E68" s="4">
        <v>1925000</v>
      </c>
      <c r="F68" s="28">
        <f t="shared" si="4"/>
        <v>605.04148855921551</v>
      </c>
      <c r="G68" s="11">
        <f t="shared" si="5"/>
        <v>-114.87838122919061</v>
      </c>
      <c r="H68" s="8">
        <f t="shared" si="6"/>
        <v>-0.15957106623957312</v>
      </c>
    </row>
    <row r="69" spans="1:8" x14ac:dyDescent="0.3">
      <c r="A69" s="1"/>
      <c r="B69" s="1" t="s">
        <v>245</v>
      </c>
      <c r="C69" s="5">
        <v>4971292</v>
      </c>
      <c r="D69" s="5">
        <f>C69/$I$1</f>
        <v>1556.0573431826717</v>
      </c>
      <c r="E69" s="5">
        <v>4688973</v>
      </c>
      <c r="F69" s="5">
        <f t="shared" si="4"/>
        <v>1473.7782876540107</v>
      </c>
      <c r="G69" s="15">
        <f t="shared" si="5"/>
        <v>-82.279055528661047</v>
      </c>
      <c r="H69" s="14">
        <f t="shared" si="6"/>
        <v>-5.2876621731929314E-2</v>
      </c>
    </row>
    <row r="70" spans="1:8" x14ac:dyDescent="0.3">
      <c r="D70" s="5"/>
      <c r="F70" s="5"/>
      <c r="G70" s="11"/>
      <c r="H70" s="8"/>
    </row>
    <row r="71" spans="1:8" x14ac:dyDescent="0.3">
      <c r="A71" s="91" t="s">
        <v>248</v>
      </c>
      <c r="B71" s="91"/>
      <c r="C71" s="91"/>
      <c r="D71" s="91"/>
      <c r="E71" s="91"/>
      <c r="F71" s="91"/>
      <c r="G71" s="91"/>
      <c r="H71" s="91"/>
    </row>
    <row r="72" spans="1:8" x14ac:dyDescent="0.3">
      <c r="A72" s="1">
        <v>4000</v>
      </c>
      <c r="B72" s="1" t="s">
        <v>49</v>
      </c>
      <c r="C72" s="5">
        <v>2953129</v>
      </c>
      <c r="D72" s="5">
        <f>C72/$I$1</f>
        <v>924.35488919494173</v>
      </c>
      <c r="E72" s="5">
        <v>1896327</v>
      </c>
      <c r="F72" s="5">
        <f t="shared" si="4"/>
        <v>596.02935629871763</v>
      </c>
      <c r="G72" s="15">
        <f t="shared" si="5"/>
        <v>-328.3255328962241</v>
      </c>
      <c r="H72" s="14">
        <f t="shared" si="6"/>
        <v>-0.35519424058239812</v>
      </c>
    </row>
    <row r="73" spans="1:8" x14ac:dyDescent="0.3">
      <c r="B73" s="1" t="s">
        <v>245</v>
      </c>
      <c r="C73" s="5">
        <v>2953129</v>
      </c>
      <c r="D73" s="5">
        <f>C73/$I$1</f>
        <v>924.35488919494173</v>
      </c>
      <c r="E73" s="5">
        <v>1896327</v>
      </c>
      <c r="F73" s="5">
        <f t="shared" si="4"/>
        <v>596.02935629871763</v>
      </c>
      <c r="G73" s="15">
        <f t="shared" si="5"/>
        <v>-328.3255328962241</v>
      </c>
      <c r="H73" s="14">
        <f t="shared" si="6"/>
        <v>-0.35519424058239812</v>
      </c>
    </row>
    <row r="74" spans="1:8" x14ac:dyDescent="0.3">
      <c r="D74" s="5"/>
      <c r="F74" s="5"/>
      <c r="G74" s="11"/>
      <c r="H74" s="8"/>
    </row>
    <row r="75" spans="1:8" x14ac:dyDescent="0.3">
      <c r="A75" s="91" t="s">
        <v>252</v>
      </c>
      <c r="B75" s="91"/>
      <c r="C75" s="91"/>
      <c r="D75" s="91"/>
      <c r="E75" s="91"/>
      <c r="F75" s="91"/>
      <c r="G75" s="91"/>
      <c r="H75" s="91"/>
    </row>
    <row r="76" spans="1:8" x14ac:dyDescent="0.3">
      <c r="A76" s="1">
        <v>1000</v>
      </c>
      <c r="B76" s="1" t="s">
        <v>40</v>
      </c>
      <c r="C76" s="5">
        <v>186238</v>
      </c>
      <c r="D76" s="5">
        <f>C76/$I$1</f>
        <v>58.294102917240515</v>
      </c>
      <c r="E76" s="5">
        <v>211850</v>
      </c>
      <c r="F76" s="5">
        <f t="shared" si="4"/>
        <v>66.585994468192112</v>
      </c>
      <c r="G76" s="15">
        <f t="shared" si="5"/>
        <v>8.2918915509515969</v>
      </c>
      <c r="H76" s="14">
        <f t="shared" si="6"/>
        <v>0.14224237334475329</v>
      </c>
    </row>
    <row r="77" spans="1:8" x14ac:dyDescent="0.3">
      <c r="A77" s="1">
        <v>3000</v>
      </c>
      <c r="B77" s="1" t="s">
        <v>46</v>
      </c>
      <c r="C77" s="5">
        <v>3250</v>
      </c>
      <c r="D77" s="5">
        <f>C77/$I$1</f>
        <v>1.0172780768749217</v>
      </c>
      <c r="E77" s="5">
        <v>3300</v>
      </c>
      <c r="F77" s="5">
        <f t="shared" si="4"/>
        <v>1.0372139803872267</v>
      </c>
      <c r="G77" s="15">
        <f t="shared" si="5"/>
        <v>1.9935903512305009E-2</v>
      </c>
      <c r="H77" s="14">
        <f t="shared" si="6"/>
        <v>1.9597299858803707E-2</v>
      </c>
    </row>
    <row r="78" spans="1:8" x14ac:dyDescent="0.3">
      <c r="A78" s="1">
        <v>4000</v>
      </c>
      <c r="B78" s="1" t="s">
        <v>358</v>
      </c>
      <c r="C78" s="5">
        <v>949074</v>
      </c>
      <c r="D78" s="5">
        <f>C78/$I$1</f>
        <v>297.068361086766</v>
      </c>
      <c r="E78" s="5">
        <v>900000</v>
      </c>
      <c r="F78" s="5">
        <f t="shared" si="4"/>
        <v>282.87654010560726</v>
      </c>
      <c r="G78" s="15">
        <f t="shared" si="5"/>
        <v>-14.191820981158742</v>
      </c>
      <c r="H78" s="14">
        <f t="shared" si="6"/>
        <v>-4.7772913040085331E-2</v>
      </c>
    </row>
    <row r="79" spans="1:8" x14ac:dyDescent="0.3">
      <c r="B79" s="1" t="s">
        <v>245</v>
      </c>
      <c r="C79" s="5">
        <v>1440999</v>
      </c>
      <c r="D79" s="5">
        <f>C79/$I$1</f>
        <v>451.04513584574931</v>
      </c>
      <c r="E79" s="5">
        <v>1380917</v>
      </c>
      <c r="F79" s="5">
        <f t="shared" si="4"/>
        <v>434.03224792557205</v>
      </c>
      <c r="G79" s="15">
        <f t="shared" si="5"/>
        <v>-17.012887920177263</v>
      </c>
      <c r="H79" s="14">
        <f t="shared" si="6"/>
        <v>-3.7718814744064584E-2</v>
      </c>
    </row>
    <row r="80" spans="1:8" x14ac:dyDescent="0.3">
      <c r="D80" s="5"/>
      <c r="F80" s="5"/>
      <c r="G80" s="11"/>
      <c r="H80" s="8"/>
    </row>
    <row r="81" spans="1:8" x14ac:dyDescent="0.3">
      <c r="A81" s="91" t="s">
        <v>255</v>
      </c>
      <c r="B81" s="91"/>
      <c r="C81" s="91"/>
      <c r="D81" s="91"/>
      <c r="E81" s="91"/>
      <c r="F81" s="91"/>
      <c r="G81" s="91"/>
      <c r="H81" s="91"/>
    </row>
    <row r="82" spans="1:8" x14ac:dyDescent="0.3">
      <c r="A82">
        <v>1150</v>
      </c>
      <c r="B82" t="s">
        <v>256</v>
      </c>
      <c r="C82" s="4">
        <v>61167</v>
      </c>
      <c r="D82" s="28">
        <f>C82/$I$1</f>
        <v>19.145799424064101</v>
      </c>
      <c r="E82" s="4">
        <v>55000</v>
      </c>
      <c r="F82" s="28">
        <f t="shared" si="4"/>
        <v>17.286899673120445</v>
      </c>
      <c r="G82" s="29">
        <f t="shared" si="5"/>
        <v>-1.8588997509436567</v>
      </c>
      <c r="H82" s="30">
        <f t="shared" si="6"/>
        <v>-9.7091780278823467E-2</v>
      </c>
    </row>
    <row r="83" spans="1:8" x14ac:dyDescent="0.3">
      <c r="A83">
        <v>1192</v>
      </c>
      <c r="B83" t="s">
        <v>32</v>
      </c>
      <c r="C83" s="4">
        <v>428720</v>
      </c>
      <c r="D83" s="28">
        <f>C83/$I$1</f>
        <v>134.19306372855891</v>
      </c>
      <c r="E83" s="4">
        <v>415518</v>
      </c>
      <c r="F83" s="28">
        <f t="shared" si="4"/>
        <v>130.60032687955746</v>
      </c>
      <c r="G83" s="11">
        <f t="shared" si="5"/>
        <v>-3.5927368490014544</v>
      </c>
      <c r="H83" s="8">
        <f t="shared" si="6"/>
        <v>-2.6772895328395798E-2</v>
      </c>
    </row>
    <row r="84" spans="1:8" x14ac:dyDescent="0.3">
      <c r="A84">
        <v>1500</v>
      </c>
      <c r="B84" t="s">
        <v>257</v>
      </c>
      <c r="C84" s="4">
        <v>8240</v>
      </c>
      <c r="D84" s="28">
        <f>C84/$I$1</f>
        <v>2.5791911856767245</v>
      </c>
      <c r="E84" s="4">
        <v>14400</v>
      </c>
      <c r="F84" s="28">
        <f t="shared" si="4"/>
        <v>4.5260246416897161</v>
      </c>
      <c r="G84" s="11">
        <f t="shared" si="5"/>
        <v>1.9468334560129916</v>
      </c>
      <c r="H84" s="8">
        <f t="shared" si="6"/>
        <v>0.75482324335804685</v>
      </c>
    </row>
    <row r="85" spans="1:8" x14ac:dyDescent="0.3">
      <c r="A85" s="1">
        <v>1000</v>
      </c>
      <c r="B85" s="1" t="s">
        <v>330</v>
      </c>
      <c r="C85" s="5">
        <f>SUM(C82:C84)</f>
        <v>498127</v>
      </c>
      <c r="D85" s="5">
        <f>C85/$I$1</f>
        <v>155.91805433829973</v>
      </c>
      <c r="E85" s="5">
        <f>SUM(E82:E84)</f>
        <v>484918</v>
      </c>
      <c r="F85" s="5">
        <f t="shared" si="4"/>
        <v>152.41325119436763</v>
      </c>
      <c r="G85" s="15">
        <f t="shared" si="5"/>
        <v>-3.5048031439320937</v>
      </c>
      <c r="H85" s="14">
        <f t="shared" si="6"/>
        <v>-2.2478494609274851E-2</v>
      </c>
    </row>
    <row r="86" spans="1:8" x14ac:dyDescent="0.3">
      <c r="B86" s="1" t="s">
        <v>245</v>
      </c>
      <c r="C86" s="5">
        <v>3114181</v>
      </c>
      <c r="D86" s="5">
        <f>C86/$I$1</f>
        <v>974.7655565293602</v>
      </c>
      <c r="E86" s="5">
        <v>2754254</v>
      </c>
      <c r="F86" s="5">
        <f t="shared" si="4"/>
        <v>865.68204676892128</v>
      </c>
      <c r="G86" s="15">
        <f t="shared" si="5"/>
        <v>-109.08350976043891</v>
      </c>
      <c r="H86" s="14">
        <f t="shared" si="6"/>
        <v>-0.11190743151494735</v>
      </c>
    </row>
    <row r="87" spans="1:8" x14ac:dyDescent="0.3">
      <c r="D87" s="5"/>
      <c r="F87" s="5"/>
      <c r="G87" s="11"/>
      <c r="H87" s="8"/>
    </row>
    <row r="88" spans="1:8" x14ac:dyDescent="0.3">
      <c r="A88" s="91" t="s">
        <v>263</v>
      </c>
      <c r="B88" s="91"/>
      <c r="C88" s="91"/>
      <c r="D88" s="91"/>
      <c r="E88" s="91"/>
      <c r="F88" s="91"/>
      <c r="G88" s="91"/>
      <c r="H88" s="91"/>
    </row>
    <row r="89" spans="1:8" x14ac:dyDescent="0.3">
      <c r="A89">
        <v>1500</v>
      </c>
      <c r="B89" t="s">
        <v>264</v>
      </c>
      <c r="C89" s="4">
        <v>4350</v>
      </c>
      <c r="D89" s="28">
        <f>C89/$I$1</f>
        <v>1.3615875798172028</v>
      </c>
      <c r="E89" s="4">
        <v>6720</v>
      </c>
      <c r="F89" s="28">
        <f t="shared" si="4"/>
        <v>2.1121448327885339</v>
      </c>
      <c r="G89" s="11">
        <f t="shared" si="5"/>
        <v>0.75055725297133113</v>
      </c>
      <c r="H89" s="8">
        <f t="shared" si="6"/>
        <v>0.55123685328570327</v>
      </c>
    </row>
    <row r="90" spans="1:8" x14ac:dyDescent="0.3">
      <c r="A90">
        <v>1910</v>
      </c>
      <c r="B90" t="s">
        <v>109</v>
      </c>
      <c r="C90" s="4">
        <v>1000</v>
      </c>
      <c r="D90" s="28">
        <f>C90/$I$1</f>
        <v>0.31300863903843745</v>
      </c>
      <c r="E90" s="4">
        <v>2500</v>
      </c>
      <c r="F90" s="28">
        <f t="shared" si="4"/>
        <v>0.78576816696002016</v>
      </c>
      <c r="G90" s="11">
        <f>F90-D90</f>
        <v>0.47275952792158271</v>
      </c>
      <c r="H90" s="8">
        <f>G90/D90</f>
        <v>1.5103721398038725</v>
      </c>
    </row>
    <row r="91" spans="1:8" x14ac:dyDescent="0.3">
      <c r="A91">
        <v>1992</v>
      </c>
      <c r="B91" t="s">
        <v>265</v>
      </c>
      <c r="C91" s="4">
        <v>31633</v>
      </c>
      <c r="D91" s="28">
        <f>C91/$I$1</f>
        <v>9.901402278702891</v>
      </c>
      <c r="E91" s="4">
        <v>55000</v>
      </c>
      <c r="F91" s="28">
        <f t="shared" si="4"/>
        <v>17.286899673120445</v>
      </c>
      <c r="G91" s="11">
        <f>F91-D91</f>
        <v>7.3854973944175537</v>
      </c>
      <c r="H91" s="8">
        <f>G91/D91</f>
        <v>0.74590418473382869</v>
      </c>
    </row>
    <row r="92" spans="1:8" x14ac:dyDescent="0.3">
      <c r="A92" s="1">
        <v>1000</v>
      </c>
      <c r="B92" s="1" t="s">
        <v>253</v>
      </c>
      <c r="C92" s="4">
        <f>SUM(C89:C91)</f>
        <v>36983</v>
      </c>
      <c r="D92" s="28">
        <f>C92/$I$1</f>
        <v>11.575998497558531</v>
      </c>
      <c r="E92" s="4">
        <f>SUM(E89:E91)</f>
        <v>64220</v>
      </c>
      <c r="F92" s="28">
        <f t="shared" si="4"/>
        <v>20.184812672868997</v>
      </c>
      <c r="G92" s="11">
        <f>F92-D92</f>
        <v>8.6088141753104654</v>
      </c>
      <c r="H92" s="8">
        <f>G92/D92</f>
        <v>0.74367789328291045</v>
      </c>
    </row>
    <row r="93" spans="1:8" x14ac:dyDescent="0.3">
      <c r="B93" s="1" t="s">
        <v>245</v>
      </c>
      <c r="C93" s="5">
        <v>386548</v>
      </c>
      <c r="D93" s="5">
        <f>C93/$I$1</f>
        <v>120.99286340302992</v>
      </c>
      <c r="E93" s="5">
        <v>341751</v>
      </c>
      <c r="F93" s="5">
        <f t="shared" si="4"/>
        <v>107.41482273070153</v>
      </c>
      <c r="G93" s="15">
        <f>F93-D93</f>
        <v>-13.578040672328385</v>
      </c>
      <c r="H93" s="14">
        <f>G93/D93</f>
        <v>-0.11222183102733613</v>
      </c>
    </row>
    <row r="94" spans="1:8" x14ac:dyDescent="0.3">
      <c r="D94" s="5"/>
      <c r="F94" s="5"/>
      <c r="G94" s="11"/>
      <c r="H94" s="8"/>
    </row>
    <row r="95" spans="1:8" x14ac:dyDescent="0.3">
      <c r="B95" t="s">
        <v>330</v>
      </c>
      <c r="C95" s="5">
        <f>C92+C85+C76+C57+C39+C15</f>
        <v>13858641</v>
      </c>
      <c r="D95" s="79">
        <f>C95/I1</f>
        <v>4337.8743583322894</v>
      </c>
      <c r="E95" s="5">
        <f>E92+E85+E76+E57+E39+E15</f>
        <v>14531471</v>
      </c>
      <c r="F95" s="5">
        <f>E95/I2</f>
        <v>4567.3469323610761</v>
      </c>
      <c r="G95" s="15">
        <f>F95-D95</f>
        <v>229.47257402878677</v>
      </c>
      <c r="H95" s="14">
        <f>G95/D95</f>
        <v>5.2899774191940467E-2</v>
      </c>
    </row>
    <row r="96" spans="1:8" x14ac:dyDescent="0.3">
      <c r="B96" t="s">
        <v>46</v>
      </c>
      <c r="C96" s="5">
        <f>C77+C66+C60+C51+C46+C19</f>
        <v>20398958</v>
      </c>
      <c r="D96" s="5">
        <f>C96/I1</f>
        <v>6385.0500813822455</v>
      </c>
      <c r="E96" s="5">
        <f>E77+E66+E60+E51+E46+E19</f>
        <v>18716756</v>
      </c>
      <c r="F96" s="5">
        <f>E96/I2</f>
        <v>5882.8124214231839</v>
      </c>
      <c r="G96" s="15">
        <f>F96-D96</f>
        <v>-502.2376599590616</v>
      </c>
      <c r="H96" s="14">
        <f>G96/D96</f>
        <v>-7.8658374414870127E-2</v>
      </c>
    </row>
    <row r="97" spans="2:8" x14ac:dyDescent="0.3">
      <c r="B97" t="s">
        <v>49</v>
      </c>
      <c r="C97" s="5">
        <f>C78+C72+C67+C25</f>
        <v>4493816</v>
      </c>
      <c r="D97" s="5">
        <f>C97/I1</f>
        <v>1406.6032302491549</v>
      </c>
      <c r="E97" s="5">
        <f>E78+E72+E67+E25</f>
        <v>3323757</v>
      </c>
      <c r="F97" s="5">
        <f>E97/I2</f>
        <v>1044.6809781242143</v>
      </c>
      <c r="G97" s="15">
        <f>F97-D97</f>
        <v>-361.92225212494054</v>
      </c>
      <c r="H97" s="14">
        <f>G97/D97</f>
        <v>-0.25730230411942989</v>
      </c>
    </row>
    <row r="98" spans="2:8" x14ac:dyDescent="0.3">
      <c r="B98" t="s">
        <v>628</v>
      </c>
      <c r="C98" s="5">
        <f>C93+C86+C79+C73+C69+C61+C52+C47+C42+C36</f>
        <v>47829200</v>
      </c>
      <c r="D98" s="5">
        <f>C98/I1</f>
        <v>14970.952798297232</v>
      </c>
      <c r="E98" s="5">
        <f>E93+E86+E79+E73+E69+E61+E52+E47+E42+E36</f>
        <v>42853068</v>
      </c>
      <c r="F98" s="5">
        <f>E98/I2</f>
        <v>13469.030676389239</v>
      </c>
      <c r="G98" s="15">
        <f>F98-D98</f>
        <v>-1501.9221219079936</v>
      </c>
      <c r="H98" s="14">
        <f>G98/D98</f>
        <v>-0.10032241381983513</v>
      </c>
    </row>
    <row r="99" spans="2:8" x14ac:dyDescent="0.3">
      <c r="D99" s="5"/>
      <c r="F99" s="5"/>
      <c r="G99" s="11"/>
      <c r="H99" s="8"/>
    </row>
    <row r="100" spans="2:8" x14ac:dyDescent="0.3">
      <c r="D100" s="5">
        <f>SUM(D95:D97)</f>
        <v>12129.527669963689</v>
      </c>
      <c r="F100" s="5"/>
      <c r="G100" s="11">
        <f>SUM(G95:G97)</f>
        <v>-634.68733805521538</v>
      </c>
      <c r="H100" s="8">
        <f>G100/D100</f>
        <v>-5.2325808170328808E-2</v>
      </c>
    </row>
    <row r="101" spans="2:8" x14ac:dyDescent="0.3">
      <c r="D101" s="5"/>
      <c r="F101" s="5"/>
      <c r="G101" s="11"/>
      <c r="H101" s="8"/>
    </row>
    <row r="102" spans="2:8" x14ac:dyDescent="0.3">
      <c r="D102" s="5"/>
      <c r="F102" s="5"/>
      <c r="G102" s="11"/>
      <c r="H102" s="8"/>
    </row>
    <row r="103" spans="2:8" x14ac:dyDescent="0.3">
      <c r="D103" s="5"/>
      <c r="F103" s="5"/>
      <c r="G103" s="11"/>
      <c r="H103" s="8"/>
    </row>
    <row r="104" spans="2:8" x14ac:dyDescent="0.3">
      <c r="F104" s="5"/>
      <c r="G104" s="11"/>
      <c r="H104" s="8"/>
    </row>
    <row r="105" spans="2:8" x14ac:dyDescent="0.3">
      <c r="F105" s="5"/>
      <c r="G105" s="11"/>
      <c r="H105" s="8"/>
    </row>
    <row r="106" spans="2:8" x14ac:dyDescent="0.3">
      <c r="F106" s="5"/>
      <c r="G106" s="11"/>
      <c r="H106" s="8"/>
    </row>
    <row r="107" spans="2:8" x14ac:dyDescent="0.3">
      <c r="F107" s="5"/>
      <c r="G107" s="11"/>
      <c r="H107" s="8"/>
    </row>
    <row r="108" spans="2:8" x14ac:dyDescent="0.3">
      <c r="F108" s="5"/>
      <c r="G108" s="11"/>
      <c r="H108" s="8"/>
    </row>
    <row r="109" spans="2:8" x14ac:dyDescent="0.3">
      <c r="F109" s="5"/>
      <c r="G109" s="11"/>
      <c r="H109" s="8"/>
    </row>
    <row r="110" spans="2:8" x14ac:dyDescent="0.3">
      <c r="F110" s="5"/>
      <c r="G110" s="11"/>
      <c r="H110" s="8"/>
    </row>
    <row r="111" spans="2:8" x14ac:dyDescent="0.3">
      <c r="F111" s="5"/>
      <c r="G111" s="11"/>
      <c r="H111" s="8"/>
    </row>
    <row r="112" spans="2:8" x14ac:dyDescent="0.3">
      <c r="F112" s="5"/>
      <c r="G112" s="11"/>
      <c r="H112" s="8"/>
    </row>
    <row r="113" spans="6:8" x14ac:dyDescent="0.3">
      <c r="F113" s="5"/>
      <c r="G113" s="11"/>
      <c r="H113" s="8"/>
    </row>
    <row r="114" spans="6:8" x14ac:dyDescent="0.3">
      <c r="F114" s="5"/>
      <c r="G114" s="11"/>
      <c r="H114" s="8"/>
    </row>
    <row r="115" spans="6:8" x14ac:dyDescent="0.3">
      <c r="F115" s="5"/>
      <c r="G115" s="11"/>
      <c r="H115" s="8"/>
    </row>
    <row r="116" spans="6:8" x14ac:dyDescent="0.3">
      <c r="F116" s="5"/>
      <c r="G116" s="11"/>
      <c r="H116" s="8"/>
    </row>
    <row r="117" spans="6:8" x14ac:dyDescent="0.3">
      <c r="F117" s="5"/>
      <c r="G117" s="11"/>
      <c r="H117" s="8"/>
    </row>
    <row r="118" spans="6:8" x14ac:dyDescent="0.3">
      <c r="F118" s="5"/>
      <c r="G118" s="11"/>
      <c r="H118" s="8"/>
    </row>
    <row r="119" spans="6:8" x14ac:dyDescent="0.3">
      <c r="F119" s="5"/>
      <c r="G119" s="11"/>
      <c r="H119" s="8"/>
    </row>
    <row r="120" spans="6:8" x14ac:dyDescent="0.3">
      <c r="F120" s="5"/>
      <c r="G120" s="11"/>
      <c r="H120" s="8"/>
    </row>
  </sheetData>
  <mergeCells count="9">
    <mergeCell ref="A71:H71"/>
    <mergeCell ref="A75:H75"/>
    <mergeCell ref="A81:H81"/>
    <mergeCell ref="A88:H88"/>
    <mergeCell ref="A38:H38"/>
    <mergeCell ref="A44:H44"/>
    <mergeCell ref="A49:H49"/>
    <mergeCell ref="A54:H54"/>
    <mergeCell ref="A63:H63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698F-684D-4841-A9C8-751B43D5B863}">
  <sheetPr>
    <tabColor theme="9" tint="0.59999389629810485"/>
  </sheetPr>
  <dimension ref="A1:I232"/>
  <sheetViews>
    <sheetView topLeftCell="A170" workbookViewId="0">
      <selection activeCell="E12" sqref="E12"/>
    </sheetView>
  </sheetViews>
  <sheetFormatPr defaultRowHeight="14.4" x14ac:dyDescent="0.3"/>
  <cols>
    <col min="2" max="2" width="32.5546875" bestFit="1" customWidth="1"/>
    <col min="3" max="3" width="15.109375" style="4" bestFit="1" customWidth="1"/>
    <col min="4" max="4" width="15.109375" style="4" customWidth="1"/>
    <col min="5" max="5" width="15.109375" style="4" bestFit="1" customWidth="1"/>
    <col min="6" max="6" width="15.109375" style="4" customWidth="1"/>
    <col min="7" max="7" width="14.77734375" bestFit="1" customWidth="1"/>
    <col min="8" max="8" width="11.5546875" bestFit="1" customWidth="1"/>
  </cols>
  <sheetData>
    <row r="1" spans="1:9" x14ac:dyDescent="0.3">
      <c r="B1" s="1" t="s">
        <v>58</v>
      </c>
      <c r="C1" s="12" t="s">
        <v>24</v>
      </c>
      <c r="D1" s="12" t="s">
        <v>216</v>
      </c>
      <c r="E1" s="12" t="s">
        <v>25</v>
      </c>
      <c r="F1" s="12"/>
      <c r="G1" s="3" t="s">
        <v>61</v>
      </c>
      <c r="H1" s="1" t="s">
        <v>62</v>
      </c>
      <c r="I1">
        <v>3194.8</v>
      </c>
    </row>
    <row r="2" spans="1:9" x14ac:dyDescent="0.3">
      <c r="A2">
        <v>100</v>
      </c>
      <c r="B2" t="s">
        <v>60</v>
      </c>
      <c r="C2" s="4">
        <v>8259619</v>
      </c>
      <c r="D2" s="4">
        <f>C2/$I$1</f>
        <v>2585.3321021660195</v>
      </c>
      <c r="E2" s="4">
        <v>7949077</v>
      </c>
      <c r="F2" s="4">
        <f>E2/$I$2</f>
        <v>2498.4526653256225</v>
      </c>
      <c r="G2" s="11">
        <f>F2-D2</f>
        <v>-86.87943684039692</v>
      </c>
      <c r="H2" s="8">
        <f>G2/D2</f>
        <v>-3.3604749180040888E-2</v>
      </c>
      <c r="I2">
        <v>3181.6</v>
      </c>
    </row>
    <row r="3" spans="1:9" x14ac:dyDescent="0.3">
      <c r="A3">
        <v>200</v>
      </c>
      <c r="B3" t="s">
        <v>63</v>
      </c>
      <c r="C3" s="4">
        <v>3928951</v>
      </c>
      <c r="D3" s="4">
        <f t="shared" ref="D3:D65" si="0">C3/$I$1</f>
        <v>1229.7956053587079</v>
      </c>
      <c r="E3" s="4">
        <v>4008143</v>
      </c>
      <c r="F3" s="4">
        <f t="shared" ref="F3:F65" si="1">E3/$I$2</f>
        <v>1259.7884712094544</v>
      </c>
      <c r="G3" s="11">
        <f t="shared" ref="G3:G65" si="2">F3-D3</f>
        <v>29.992865850746512</v>
      </c>
      <c r="H3" s="8">
        <f t="shared" ref="H3:H65" si="3">G3/D3</f>
        <v>2.4388496527435684E-2</v>
      </c>
    </row>
    <row r="4" spans="1:9" x14ac:dyDescent="0.3">
      <c r="A4">
        <v>500</v>
      </c>
      <c r="B4" t="s">
        <v>64</v>
      </c>
      <c r="C4" s="4">
        <v>19552</v>
      </c>
      <c r="D4" s="4">
        <f t="shared" si="0"/>
        <v>6.1199449104795285</v>
      </c>
      <c r="E4" s="4">
        <v>5700</v>
      </c>
      <c r="F4" s="4">
        <f t="shared" si="1"/>
        <v>1.7915514206688459</v>
      </c>
      <c r="G4" s="11">
        <f t="shared" si="2"/>
        <v>-4.3283934898106828</v>
      </c>
      <c r="H4" s="8">
        <f t="shared" si="3"/>
        <v>-0.70726020464643879</v>
      </c>
    </row>
    <row r="5" spans="1:9" x14ac:dyDescent="0.3">
      <c r="A5">
        <v>600</v>
      </c>
      <c r="B5" t="s">
        <v>65</v>
      </c>
      <c r="C5" s="4">
        <v>406740</v>
      </c>
      <c r="D5" s="4">
        <f t="shared" si="0"/>
        <v>127.31313384249404</v>
      </c>
      <c r="E5" s="4">
        <v>345953</v>
      </c>
      <c r="F5" s="4">
        <f t="shared" si="1"/>
        <v>108.73554186572794</v>
      </c>
      <c r="G5" s="11">
        <f t="shared" si="2"/>
        <v>-18.577591976766101</v>
      </c>
      <c r="H5" s="8">
        <f t="shared" si="3"/>
        <v>-0.14592046724534677</v>
      </c>
    </row>
    <row r="6" spans="1:9" x14ac:dyDescent="0.3">
      <c r="B6" s="1" t="s">
        <v>66</v>
      </c>
      <c r="C6" s="5">
        <f>SUM(C2:C5)</f>
        <v>12614862</v>
      </c>
      <c r="D6" s="5">
        <f t="shared" si="0"/>
        <v>3948.560786277701</v>
      </c>
      <c r="E6" s="5">
        <f>SUM(E2:E5)</f>
        <v>12308873</v>
      </c>
      <c r="F6" s="5">
        <f t="shared" si="1"/>
        <v>3868.7682298214736</v>
      </c>
      <c r="G6" s="15">
        <f t="shared" si="2"/>
        <v>-79.79255645622743</v>
      </c>
      <c r="H6" s="14">
        <f t="shared" si="3"/>
        <v>-2.0208010152338998E-2</v>
      </c>
    </row>
    <row r="7" spans="1:9" x14ac:dyDescent="0.3">
      <c r="G7" s="11"/>
      <c r="H7" s="8"/>
    </row>
    <row r="8" spans="1:9" x14ac:dyDescent="0.3">
      <c r="B8" s="1" t="s">
        <v>67</v>
      </c>
      <c r="G8" s="11"/>
      <c r="H8" s="8"/>
    </row>
    <row r="9" spans="1:9" x14ac:dyDescent="0.3">
      <c r="A9">
        <v>100</v>
      </c>
      <c r="B9" t="s">
        <v>60</v>
      </c>
      <c r="C9" s="4">
        <v>416502</v>
      </c>
      <c r="D9" s="4">
        <f t="shared" si="0"/>
        <v>130.36872417678728</v>
      </c>
      <c r="E9" s="4">
        <v>401673</v>
      </c>
      <c r="F9" s="4">
        <f t="shared" si="1"/>
        <v>126.24874277093286</v>
      </c>
      <c r="G9" s="11">
        <f t="shared" si="2"/>
        <v>-4.1199814058544177</v>
      </c>
      <c r="H9" s="8">
        <f t="shared" si="3"/>
        <v>-3.1602529148536368E-2</v>
      </c>
    </row>
    <row r="10" spans="1:9" x14ac:dyDescent="0.3">
      <c r="A10">
        <v>200</v>
      </c>
      <c r="B10" s="2" t="s">
        <v>63</v>
      </c>
      <c r="C10" s="4">
        <v>218454</v>
      </c>
      <c r="D10" s="4">
        <f t="shared" si="0"/>
        <v>68.377989232502813</v>
      </c>
      <c r="E10" s="4">
        <v>213666</v>
      </c>
      <c r="F10" s="4">
        <f t="shared" si="1"/>
        <v>67.156776464671864</v>
      </c>
      <c r="G10" s="11">
        <f t="shared" si="2"/>
        <v>-1.2212127678309486</v>
      </c>
      <c r="H10" s="8">
        <f t="shared" si="3"/>
        <v>-1.7859735004469201E-2</v>
      </c>
    </row>
    <row r="11" spans="1:9" x14ac:dyDescent="0.3">
      <c r="A11">
        <v>500</v>
      </c>
      <c r="B11" t="s">
        <v>64</v>
      </c>
      <c r="C11" s="4">
        <v>1283</v>
      </c>
      <c r="D11" s="4">
        <f>C11/$I$1</f>
        <v>0.40159008388631523</v>
      </c>
      <c r="E11" s="4">
        <v>0</v>
      </c>
      <c r="F11" s="4">
        <f t="shared" si="1"/>
        <v>0</v>
      </c>
      <c r="G11" s="11">
        <f t="shared" si="2"/>
        <v>-0.40159008388631523</v>
      </c>
      <c r="H11" s="8">
        <f t="shared" si="3"/>
        <v>-1</v>
      </c>
    </row>
    <row r="12" spans="1:9" x14ac:dyDescent="0.3">
      <c r="A12">
        <v>600</v>
      </c>
      <c r="B12" t="s">
        <v>65</v>
      </c>
      <c r="C12" s="4">
        <v>11417</v>
      </c>
      <c r="D12" s="4">
        <f>C12/$I$1</f>
        <v>3.5736196319018401</v>
      </c>
      <c r="E12" s="4">
        <v>12825</v>
      </c>
      <c r="F12" s="4">
        <f t="shared" si="1"/>
        <v>4.0309906965049036</v>
      </c>
      <c r="G12" s="11">
        <f t="shared" si="2"/>
        <v>0.45737106460306354</v>
      </c>
      <c r="H12" s="8">
        <f t="shared" si="3"/>
        <v>0.1279853794511577</v>
      </c>
    </row>
    <row r="13" spans="1:9" x14ac:dyDescent="0.3">
      <c r="A13">
        <v>900</v>
      </c>
      <c r="B13" t="s">
        <v>69</v>
      </c>
      <c r="C13" s="4">
        <v>180</v>
      </c>
      <c r="D13" s="4">
        <f t="shared" si="0"/>
        <v>5.634155502691874E-2</v>
      </c>
      <c r="E13" s="4">
        <v>200</v>
      </c>
      <c r="F13" s="4">
        <f t="shared" si="1"/>
        <v>6.2861453356801614E-2</v>
      </c>
      <c r="G13" s="11">
        <f t="shared" si="2"/>
        <v>6.5198983298828742E-3</v>
      </c>
      <c r="H13" s="8">
        <f t="shared" si="3"/>
        <v>0.11572095102394338</v>
      </c>
    </row>
    <row r="14" spans="1:9" x14ac:dyDescent="0.3">
      <c r="B14" s="1" t="s">
        <v>68</v>
      </c>
      <c r="C14" s="5">
        <f>SUM(C9:C13)</f>
        <v>647836</v>
      </c>
      <c r="D14" s="5">
        <f t="shared" si="0"/>
        <v>202.77826468010517</v>
      </c>
      <c r="E14" s="5">
        <f>SUM(E9:E13)</f>
        <v>628364</v>
      </c>
      <c r="F14" s="5">
        <f t="shared" si="1"/>
        <v>197.49937138546645</v>
      </c>
      <c r="G14" s="15">
        <f t="shared" si="2"/>
        <v>-5.2788932946387206</v>
      </c>
      <c r="H14" s="14">
        <f t="shared" si="3"/>
        <v>-2.6032835930253621E-2</v>
      </c>
    </row>
    <row r="15" spans="1:9" x14ac:dyDescent="0.3">
      <c r="D15" s="4">
        <f t="shared" si="0"/>
        <v>0</v>
      </c>
      <c r="G15" s="11"/>
      <c r="H15" s="8"/>
    </row>
    <row r="16" spans="1:9" x14ac:dyDescent="0.3">
      <c r="B16" s="1" t="s">
        <v>70</v>
      </c>
      <c r="D16" s="4">
        <f t="shared" si="0"/>
        <v>0</v>
      </c>
      <c r="G16" s="11"/>
      <c r="H16" s="8"/>
    </row>
    <row r="17" spans="1:8" x14ac:dyDescent="0.3">
      <c r="A17">
        <v>100</v>
      </c>
      <c r="B17" t="s">
        <v>60</v>
      </c>
      <c r="C17" s="4">
        <v>159079</v>
      </c>
      <c r="D17" s="4">
        <f t="shared" si="0"/>
        <v>49.79310128959559</v>
      </c>
      <c r="E17" s="4">
        <v>143572</v>
      </c>
      <c r="F17" s="4">
        <f t="shared" si="1"/>
        <v>45.125722906713605</v>
      </c>
      <c r="G17" s="11">
        <f t="shared" si="2"/>
        <v>-4.667378382881985</v>
      </c>
      <c r="H17" s="8">
        <f t="shared" si="3"/>
        <v>-9.3735442501092961E-2</v>
      </c>
    </row>
    <row r="18" spans="1:8" x14ac:dyDescent="0.3">
      <c r="A18">
        <v>200</v>
      </c>
      <c r="B18" s="2" t="s">
        <v>63</v>
      </c>
      <c r="C18" s="4">
        <v>87795</v>
      </c>
      <c r="D18" s="4">
        <f t="shared" si="0"/>
        <v>27.480593464379616</v>
      </c>
      <c r="E18" s="4">
        <v>79257</v>
      </c>
      <c r="F18" s="4">
        <f t="shared" si="1"/>
        <v>24.911051043500127</v>
      </c>
      <c r="G18" s="11">
        <f t="shared" si="2"/>
        <v>-2.5695424208794897</v>
      </c>
      <c r="H18" s="8">
        <f t="shared" si="3"/>
        <v>-9.3503891180884952E-2</v>
      </c>
    </row>
    <row r="19" spans="1:8" x14ac:dyDescent="0.3">
      <c r="A19">
        <v>500</v>
      </c>
      <c r="B19" t="s">
        <v>64</v>
      </c>
      <c r="C19" s="4">
        <v>215</v>
      </c>
      <c r="D19" s="4">
        <f t="shared" si="0"/>
        <v>6.7296857393264048E-2</v>
      </c>
      <c r="E19" s="4">
        <v>200</v>
      </c>
      <c r="F19" s="4">
        <f t="shared" si="1"/>
        <v>6.2861453356801614E-2</v>
      </c>
      <c r="G19" s="11">
        <f t="shared" si="2"/>
        <v>-4.4354040364624342E-3</v>
      </c>
      <c r="H19" s="8">
        <f t="shared" si="3"/>
        <v>-6.5908041003210169E-2</v>
      </c>
    </row>
    <row r="20" spans="1:8" x14ac:dyDescent="0.3">
      <c r="A20">
        <v>600</v>
      </c>
      <c r="B20" t="s">
        <v>65</v>
      </c>
      <c r="C20" s="4">
        <v>22563</v>
      </c>
      <c r="D20" s="4">
        <f t="shared" si="0"/>
        <v>7.0624139226242644</v>
      </c>
      <c r="E20" s="4">
        <v>24800</v>
      </c>
      <c r="F20" s="4">
        <f t="shared" si="1"/>
        <v>7.7948202162433997</v>
      </c>
      <c r="G20" s="11">
        <f t="shared" si="2"/>
        <v>0.73240629361913534</v>
      </c>
      <c r="H20" s="8">
        <f t="shared" si="3"/>
        <v>0.1037048099478976</v>
      </c>
    </row>
    <row r="21" spans="1:8" x14ac:dyDescent="0.3">
      <c r="B21" s="1" t="s">
        <v>71</v>
      </c>
      <c r="C21" s="5">
        <f>SUM(C17:C20)</f>
        <v>269652</v>
      </c>
      <c r="D21" s="5">
        <f t="shared" si="0"/>
        <v>84.403405533992739</v>
      </c>
      <c r="E21" s="5">
        <f>SUM(E17:E20)</f>
        <v>247829</v>
      </c>
      <c r="F21" s="5">
        <f t="shared" si="1"/>
        <v>77.894455619813925</v>
      </c>
      <c r="G21" s="15">
        <f t="shared" si="2"/>
        <v>-6.5089499141788139</v>
      </c>
      <c r="H21" s="14">
        <f t="shared" si="3"/>
        <v>-7.71171479752365E-2</v>
      </c>
    </row>
    <row r="22" spans="1:8" x14ac:dyDescent="0.3">
      <c r="G22" s="11"/>
      <c r="H22" s="8"/>
    </row>
    <row r="23" spans="1:8" x14ac:dyDescent="0.3">
      <c r="B23" s="1" t="s">
        <v>72</v>
      </c>
      <c r="G23" s="11"/>
      <c r="H23" s="8"/>
    </row>
    <row r="24" spans="1:8" x14ac:dyDescent="0.3">
      <c r="A24">
        <v>100</v>
      </c>
      <c r="B24" t="s">
        <v>60</v>
      </c>
      <c r="C24" s="4">
        <v>8250</v>
      </c>
      <c r="D24" s="4">
        <f t="shared" si="0"/>
        <v>2.5823212720671087</v>
      </c>
      <c r="E24" s="4">
        <v>8250</v>
      </c>
      <c r="F24" s="4">
        <f t="shared" si="1"/>
        <v>2.5930349509680664</v>
      </c>
      <c r="G24" s="11">
        <f t="shared" si="2"/>
        <v>1.0713678900957646E-2</v>
      </c>
      <c r="H24" s="8">
        <f t="shared" si="3"/>
        <v>4.1488559215490297E-3</v>
      </c>
    </row>
    <row r="25" spans="1:8" x14ac:dyDescent="0.3">
      <c r="A25">
        <v>200</v>
      </c>
      <c r="B25" s="2" t="s">
        <v>63</v>
      </c>
      <c r="C25" s="4">
        <v>750</v>
      </c>
      <c r="D25" s="4">
        <f t="shared" si="0"/>
        <v>0.23475647927882809</v>
      </c>
      <c r="E25" s="4">
        <v>311</v>
      </c>
      <c r="F25" s="4">
        <f t="shared" si="1"/>
        <v>9.7749559969826511E-2</v>
      </c>
      <c r="G25" s="11">
        <f t="shared" si="2"/>
        <v>-0.13700691930900158</v>
      </c>
      <c r="H25" s="8">
        <f t="shared" si="3"/>
        <v>-0.58361294107786432</v>
      </c>
    </row>
    <row r="26" spans="1:8" x14ac:dyDescent="0.3">
      <c r="B26" s="1" t="s">
        <v>73</v>
      </c>
      <c r="C26" s="5">
        <f>SUM(C24:C25)</f>
        <v>9000</v>
      </c>
      <c r="D26" s="5">
        <f t="shared" si="0"/>
        <v>2.8170777513459369</v>
      </c>
      <c r="E26" s="5">
        <f>SUM(E24:E25)</f>
        <v>8561</v>
      </c>
      <c r="F26" s="5">
        <f t="shared" si="1"/>
        <v>2.6907845109378932</v>
      </c>
      <c r="G26" s="15">
        <f t="shared" si="2"/>
        <v>-0.12629324040804368</v>
      </c>
      <c r="H26" s="14">
        <f t="shared" si="3"/>
        <v>-4.4831293828402001E-2</v>
      </c>
    </row>
    <row r="27" spans="1:8" x14ac:dyDescent="0.3">
      <c r="G27" s="11"/>
      <c r="H27" s="8"/>
    </row>
    <row r="28" spans="1:8" x14ac:dyDescent="0.3">
      <c r="B28" s="1" t="s">
        <v>74</v>
      </c>
      <c r="G28" s="11"/>
      <c r="H28" s="8"/>
    </row>
    <row r="29" spans="1:8" x14ac:dyDescent="0.3">
      <c r="A29">
        <v>100</v>
      </c>
      <c r="B29" t="s">
        <v>60</v>
      </c>
      <c r="C29" s="4">
        <v>8644</v>
      </c>
      <c r="D29" s="4">
        <f t="shared" si="0"/>
        <v>2.7056466758482531</v>
      </c>
      <c r="E29" s="4">
        <v>8515</v>
      </c>
      <c r="F29" s="4">
        <f t="shared" si="1"/>
        <v>2.6763263766658287</v>
      </c>
      <c r="G29" s="11">
        <f t="shared" si="2"/>
        <v>-2.9320299182424403E-2</v>
      </c>
      <c r="H29" s="8">
        <f t="shared" si="3"/>
        <v>-1.0836706597409705E-2</v>
      </c>
    </row>
    <row r="30" spans="1:8" x14ac:dyDescent="0.3">
      <c r="A30">
        <v>200</v>
      </c>
      <c r="B30" s="2" t="s">
        <v>63</v>
      </c>
      <c r="C30" s="4">
        <v>5700</v>
      </c>
      <c r="D30" s="4">
        <f t="shared" si="0"/>
        <v>1.7841492425190935</v>
      </c>
      <c r="E30" s="4">
        <v>5910</v>
      </c>
      <c r="F30" s="4">
        <f t="shared" si="1"/>
        <v>1.8575559466934877</v>
      </c>
      <c r="G30" s="11">
        <f t="shared" si="2"/>
        <v>7.3406704174394211E-2</v>
      </c>
      <c r="H30" s="8">
        <f t="shared" si="3"/>
        <v>4.114381377129029E-2</v>
      </c>
    </row>
    <row r="31" spans="1:8" x14ac:dyDescent="0.3">
      <c r="B31" s="1" t="s">
        <v>75</v>
      </c>
      <c r="C31" s="5">
        <f>SUM(C29:C30)</f>
        <v>14344</v>
      </c>
      <c r="D31" s="5">
        <f t="shared" si="0"/>
        <v>4.4897959183673466</v>
      </c>
      <c r="E31" s="5">
        <f>SUM(E29:E30)</f>
        <v>14425</v>
      </c>
      <c r="F31" s="5">
        <f t="shared" si="1"/>
        <v>4.5338823233593164</v>
      </c>
      <c r="G31" s="15">
        <f t="shared" si="2"/>
        <v>4.4086404991969808E-2</v>
      </c>
      <c r="H31" s="14">
        <f t="shared" si="3"/>
        <v>9.8192447482114576E-3</v>
      </c>
    </row>
    <row r="32" spans="1:8" x14ac:dyDescent="0.3">
      <c r="G32" s="11"/>
      <c r="H32" s="8"/>
    </row>
    <row r="33" spans="1:8" x14ac:dyDescent="0.3">
      <c r="B33" s="1" t="s">
        <v>76</v>
      </c>
      <c r="G33" s="11"/>
      <c r="H33" s="8"/>
    </row>
    <row r="34" spans="1:8" x14ac:dyDescent="0.3">
      <c r="A34">
        <v>100</v>
      </c>
      <c r="B34" t="s">
        <v>60</v>
      </c>
      <c r="C34" s="4">
        <v>54588</v>
      </c>
      <c r="D34" s="4">
        <f t="shared" si="0"/>
        <v>17.086515587830224</v>
      </c>
      <c r="E34" s="4">
        <v>55312</v>
      </c>
      <c r="F34" s="4">
        <f t="shared" si="1"/>
        <v>17.384963540357052</v>
      </c>
      <c r="G34" s="11">
        <f t="shared" si="2"/>
        <v>0.29844795252682843</v>
      </c>
      <c r="H34" s="8">
        <f t="shared" si="3"/>
        <v>1.7466870351225756E-2</v>
      </c>
    </row>
    <row r="35" spans="1:8" x14ac:dyDescent="0.3">
      <c r="A35">
        <v>200</v>
      </c>
      <c r="B35" s="2" t="s">
        <v>63</v>
      </c>
      <c r="C35" s="4">
        <v>2384</v>
      </c>
      <c r="D35" s="4">
        <f t="shared" si="0"/>
        <v>0.74621259546763485</v>
      </c>
      <c r="E35" s="4">
        <v>2285</v>
      </c>
      <c r="F35" s="4">
        <f t="shared" si="1"/>
        <v>0.71819210460145844</v>
      </c>
      <c r="G35" s="11">
        <f t="shared" si="2"/>
        <v>-2.8020490866176417E-2</v>
      </c>
      <c r="H35" s="8">
        <f t="shared" si="3"/>
        <v>-3.7550278615461591E-2</v>
      </c>
    </row>
    <row r="36" spans="1:8" x14ac:dyDescent="0.3">
      <c r="A36">
        <v>500</v>
      </c>
      <c r="B36" t="s">
        <v>64</v>
      </c>
      <c r="C36" s="4">
        <v>8098</v>
      </c>
      <c r="D36" s="4">
        <f t="shared" si="0"/>
        <v>2.5347439589332663</v>
      </c>
      <c r="E36" s="4">
        <v>0</v>
      </c>
      <c r="F36" s="4">
        <f t="shared" si="1"/>
        <v>0</v>
      </c>
      <c r="G36" s="11">
        <f t="shared" si="2"/>
        <v>-2.5347439589332663</v>
      </c>
      <c r="H36" s="8">
        <f t="shared" si="3"/>
        <v>-1</v>
      </c>
    </row>
    <row r="37" spans="1:8" x14ac:dyDescent="0.3">
      <c r="A37">
        <v>600</v>
      </c>
      <c r="B37" t="s">
        <v>65</v>
      </c>
      <c r="C37" s="4">
        <v>799</v>
      </c>
      <c r="D37" s="4">
        <f t="shared" si="0"/>
        <v>0.25009390259171149</v>
      </c>
      <c r="E37" s="4">
        <v>3800</v>
      </c>
      <c r="F37" s="4">
        <f t="shared" si="1"/>
        <v>1.1943676137792305</v>
      </c>
      <c r="G37" s="11">
        <f t="shared" si="2"/>
        <v>0.94427371118751902</v>
      </c>
      <c r="H37" s="8">
        <f t="shared" si="3"/>
        <v>3.7756766614541757</v>
      </c>
    </row>
    <row r="38" spans="1:8" x14ac:dyDescent="0.3">
      <c r="A38">
        <v>900</v>
      </c>
      <c r="B38" t="s">
        <v>69</v>
      </c>
      <c r="C38" s="4">
        <v>663</v>
      </c>
      <c r="D38" s="4">
        <f t="shared" si="0"/>
        <v>0.20752472768248403</v>
      </c>
      <c r="E38" s="4">
        <f>-E384</f>
        <v>0</v>
      </c>
      <c r="F38" s="4">
        <f t="shared" si="1"/>
        <v>0</v>
      </c>
      <c r="G38" s="11">
        <f t="shared" si="2"/>
        <v>-0.20752472768248403</v>
      </c>
      <c r="H38" s="8">
        <f t="shared" si="3"/>
        <v>-1</v>
      </c>
    </row>
    <row r="39" spans="1:8" x14ac:dyDescent="0.3">
      <c r="B39" t="s">
        <v>77</v>
      </c>
      <c r="D39" s="4">
        <f t="shared" si="0"/>
        <v>0</v>
      </c>
      <c r="F39" s="4">
        <f t="shared" si="1"/>
        <v>0</v>
      </c>
      <c r="G39" s="11">
        <f t="shared" si="2"/>
        <v>0</v>
      </c>
      <c r="H39" s="8" t="e">
        <f t="shared" si="3"/>
        <v>#DIV/0!</v>
      </c>
    </row>
    <row r="40" spans="1:8" x14ac:dyDescent="0.3">
      <c r="A40">
        <v>500</v>
      </c>
      <c r="B40" t="s">
        <v>64</v>
      </c>
      <c r="C40" s="4">
        <v>38038</v>
      </c>
      <c r="D40" s="4">
        <f t="shared" si="0"/>
        <v>11.906222611744083</v>
      </c>
      <c r="E40" s="4">
        <v>24600</v>
      </c>
      <c r="F40" s="4">
        <f t="shared" si="1"/>
        <v>7.731958762886598</v>
      </c>
      <c r="G40" s="11">
        <f t="shared" si="2"/>
        <v>-4.1742638488574846</v>
      </c>
      <c r="H40" s="8">
        <f t="shared" si="3"/>
        <v>-0.35059514549476561</v>
      </c>
    </row>
    <row r="41" spans="1:8" x14ac:dyDescent="0.3">
      <c r="B41" s="1" t="s">
        <v>78</v>
      </c>
      <c r="C41" s="5">
        <f>SUM(C34:C40)</f>
        <v>104570</v>
      </c>
      <c r="D41" s="5">
        <f t="shared" si="0"/>
        <v>32.731313384249404</v>
      </c>
      <c r="E41" s="5">
        <f>SUM(E34:E40)</f>
        <v>85997</v>
      </c>
      <c r="F41" s="5">
        <f t="shared" si="1"/>
        <v>27.029482021624339</v>
      </c>
      <c r="G41" s="15">
        <f t="shared" si="2"/>
        <v>-5.7018313626250645</v>
      </c>
      <c r="H41" s="14">
        <f t="shared" si="3"/>
        <v>-0.17420111731198773</v>
      </c>
    </row>
    <row r="42" spans="1:8" x14ac:dyDescent="0.3">
      <c r="G42" s="11"/>
      <c r="H42" s="8"/>
    </row>
    <row r="43" spans="1:8" x14ac:dyDescent="0.3">
      <c r="B43" s="1" t="s">
        <v>79</v>
      </c>
      <c r="G43" s="11"/>
      <c r="H43" s="8"/>
    </row>
    <row r="44" spans="1:8" x14ac:dyDescent="0.3">
      <c r="A44">
        <v>100</v>
      </c>
      <c r="B44" t="s">
        <v>60</v>
      </c>
      <c r="C44" s="4">
        <v>273160</v>
      </c>
      <c r="D44" s="4">
        <f t="shared" si="0"/>
        <v>85.501439839739575</v>
      </c>
      <c r="E44" s="4">
        <v>287716</v>
      </c>
      <c r="F44" s="4">
        <f t="shared" si="1"/>
        <v>90.431229570027668</v>
      </c>
      <c r="G44" s="11">
        <f t="shared" si="2"/>
        <v>4.9297897302880926</v>
      </c>
      <c r="H44" s="8">
        <f t="shared" si="3"/>
        <v>5.7657388454841113E-2</v>
      </c>
    </row>
    <row r="45" spans="1:8" x14ac:dyDescent="0.3">
      <c r="A45">
        <v>200</v>
      </c>
      <c r="B45" s="2" t="s">
        <v>63</v>
      </c>
      <c r="C45" s="4">
        <v>49972</v>
      </c>
      <c r="D45" s="4">
        <f t="shared" si="0"/>
        <v>15.641667710028797</v>
      </c>
      <c r="E45" s="4">
        <v>50233</v>
      </c>
      <c r="F45" s="4">
        <f t="shared" si="1"/>
        <v>15.788596932361077</v>
      </c>
      <c r="G45" s="11">
        <f t="shared" si="2"/>
        <v>0.14692922233228067</v>
      </c>
      <c r="H45" s="8">
        <f t="shared" si="3"/>
        <v>9.3934499220997818E-3</v>
      </c>
    </row>
    <row r="46" spans="1:8" x14ac:dyDescent="0.3">
      <c r="A46">
        <v>500</v>
      </c>
      <c r="B46" t="s">
        <v>64</v>
      </c>
      <c r="C46" s="4">
        <v>83031</v>
      </c>
      <c r="D46" s="4">
        <f t="shared" si="0"/>
        <v>25.989420308000501</v>
      </c>
      <c r="E46" s="4">
        <v>49300</v>
      </c>
      <c r="F46" s="4">
        <f t="shared" si="1"/>
        <v>15.495348252451597</v>
      </c>
      <c r="G46" s="11">
        <f t="shared" si="2"/>
        <v>-10.494072055548903</v>
      </c>
      <c r="H46" s="8">
        <f t="shared" si="3"/>
        <v>-0.40378245960024134</v>
      </c>
    </row>
    <row r="47" spans="1:8" x14ac:dyDescent="0.3">
      <c r="A47">
        <v>600</v>
      </c>
      <c r="B47" t="s">
        <v>65</v>
      </c>
      <c r="C47" s="4">
        <v>9160</v>
      </c>
      <c r="D47" s="4">
        <f t="shared" si="0"/>
        <v>2.8671591335920872</v>
      </c>
      <c r="E47" s="4">
        <v>11900</v>
      </c>
      <c r="F47" s="4">
        <f t="shared" si="1"/>
        <v>3.740256474729696</v>
      </c>
      <c r="G47" s="11">
        <f t="shared" si="2"/>
        <v>0.87309734113760884</v>
      </c>
      <c r="H47" s="8">
        <f t="shared" si="3"/>
        <v>0.30451652679764551</v>
      </c>
    </row>
    <row r="48" spans="1:8" x14ac:dyDescent="0.3">
      <c r="A48">
        <v>900</v>
      </c>
      <c r="B48" t="s">
        <v>69</v>
      </c>
      <c r="C48" s="4">
        <v>3961</v>
      </c>
      <c r="D48" s="4">
        <f t="shared" si="0"/>
        <v>1.2398272192312507</v>
      </c>
      <c r="E48" s="4">
        <v>300</v>
      </c>
      <c r="F48" s="4">
        <f t="shared" si="1"/>
        <v>9.4292180035202414E-2</v>
      </c>
      <c r="G48" s="11">
        <f t="shared" si="2"/>
        <v>-1.1455350391960484</v>
      </c>
      <c r="H48" s="8">
        <f t="shared" si="3"/>
        <v>-0.92394732219730769</v>
      </c>
    </row>
    <row r="49" spans="1:8" x14ac:dyDescent="0.3">
      <c r="B49" t="s">
        <v>77</v>
      </c>
      <c r="D49" s="4">
        <f t="shared" si="0"/>
        <v>0</v>
      </c>
      <c r="F49" s="4">
        <f t="shared" si="1"/>
        <v>0</v>
      </c>
      <c r="G49" s="11">
        <f t="shared" si="2"/>
        <v>0</v>
      </c>
      <c r="H49" s="8" t="e">
        <f t="shared" si="3"/>
        <v>#DIV/0!</v>
      </c>
    </row>
    <row r="50" spans="1:8" x14ac:dyDescent="0.3">
      <c r="A50">
        <v>500</v>
      </c>
      <c r="B50" t="s">
        <v>64</v>
      </c>
      <c r="C50" s="4">
        <v>166205</v>
      </c>
      <c r="D50" s="4">
        <f t="shared" si="0"/>
        <v>52.023600851383492</v>
      </c>
      <c r="E50" s="4">
        <v>134800</v>
      </c>
      <c r="F50" s="4">
        <f t="shared" si="1"/>
        <v>42.368619562484284</v>
      </c>
      <c r="G50" s="11">
        <f t="shared" si="2"/>
        <v>-9.6549812888992079</v>
      </c>
      <c r="H50" s="8">
        <f t="shared" si="3"/>
        <v>-0.18558848543530695</v>
      </c>
    </row>
    <row r="51" spans="1:8" x14ac:dyDescent="0.3">
      <c r="B51" s="1" t="s">
        <v>80</v>
      </c>
      <c r="C51" s="5">
        <f>SUM(C44:C50)</f>
        <v>585489</v>
      </c>
      <c r="D51" s="5">
        <f t="shared" si="0"/>
        <v>183.2631150619757</v>
      </c>
      <c r="E51" s="5">
        <f>SUM(E44:E50)</f>
        <v>534249</v>
      </c>
      <c r="F51" s="5">
        <f t="shared" si="1"/>
        <v>167.91834297208953</v>
      </c>
      <c r="G51" s="15">
        <f t="shared" si="2"/>
        <v>-15.344772089886163</v>
      </c>
      <c r="H51" s="14">
        <f t="shared" si="3"/>
        <v>-8.373082649335567E-2</v>
      </c>
    </row>
    <row r="52" spans="1:8" x14ac:dyDescent="0.3">
      <c r="G52" s="11"/>
      <c r="H52" s="8"/>
    </row>
    <row r="53" spans="1:8" x14ac:dyDescent="0.3">
      <c r="B53" s="1" t="s">
        <v>81</v>
      </c>
      <c r="G53" s="11"/>
      <c r="H53" s="8"/>
    </row>
    <row r="54" spans="1:8" x14ac:dyDescent="0.3">
      <c r="A54">
        <v>100</v>
      </c>
      <c r="B54" t="s">
        <v>60</v>
      </c>
      <c r="C54" s="4">
        <v>526546</v>
      </c>
      <c r="D54" s="4">
        <f t="shared" si="0"/>
        <v>164.81344685113308</v>
      </c>
      <c r="E54" s="4">
        <v>446575</v>
      </c>
      <c r="F54" s="4">
        <f t="shared" si="1"/>
        <v>140.3617676640684</v>
      </c>
      <c r="G54" s="11">
        <f t="shared" si="2"/>
        <v>-24.451679187064684</v>
      </c>
      <c r="H54" s="8">
        <f t="shared" si="3"/>
        <v>-0.14835973431919389</v>
      </c>
    </row>
    <row r="55" spans="1:8" x14ac:dyDescent="0.3">
      <c r="A55">
        <v>200</v>
      </c>
      <c r="B55" s="2" t="s">
        <v>63</v>
      </c>
      <c r="C55" s="4">
        <v>277510</v>
      </c>
      <c r="D55" s="4">
        <f t="shared" si="0"/>
        <v>86.863027419556772</v>
      </c>
      <c r="E55" s="4">
        <v>267220</v>
      </c>
      <c r="F55" s="4">
        <f t="shared" si="1"/>
        <v>83.98918783002263</v>
      </c>
      <c r="G55" s="11">
        <f t="shared" si="2"/>
        <v>-2.8738395895341426</v>
      </c>
      <c r="H55" s="8">
        <f t="shared" si="3"/>
        <v>-3.3084727471599872E-2</v>
      </c>
    </row>
    <row r="56" spans="1:8" x14ac:dyDescent="0.3">
      <c r="A56">
        <v>500</v>
      </c>
      <c r="B56" t="s">
        <v>64</v>
      </c>
      <c r="C56" s="4">
        <v>5721</v>
      </c>
      <c r="D56" s="4">
        <f t="shared" si="0"/>
        <v>1.7907224239389006</v>
      </c>
      <c r="E56" s="4">
        <v>5300</v>
      </c>
      <c r="F56" s="4">
        <f t="shared" si="1"/>
        <v>1.6658285139552427</v>
      </c>
      <c r="G56" s="11">
        <f t="shared" si="2"/>
        <v>-0.1248939099836579</v>
      </c>
      <c r="H56" s="8">
        <f t="shared" si="3"/>
        <v>-6.9744985774478296E-2</v>
      </c>
    </row>
    <row r="57" spans="1:8" x14ac:dyDescent="0.3">
      <c r="A57">
        <v>600</v>
      </c>
      <c r="B57" t="s">
        <v>65</v>
      </c>
      <c r="C57" s="4">
        <v>8465</v>
      </c>
      <c r="D57" s="4">
        <f t="shared" si="0"/>
        <v>2.6496181294603729</v>
      </c>
      <c r="E57" s="4">
        <v>2300</v>
      </c>
      <c r="F57" s="4">
        <f t="shared" si="1"/>
        <v>0.72290671360321856</v>
      </c>
      <c r="G57" s="11">
        <f t="shared" si="2"/>
        <v>-1.9267114158571543</v>
      </c>
      <c r="H57" s="8">
        <f t="shared" si="3"/>
        <v>-0.72716569774133932</v>
      </c>
    </row>
    <row r="58" spans="1:8" x14ac:dyDescent="0.3">
      <c r="A58">
        <v>900</v>
      </c>
      <c r="B58" t="s">
        <v>69</v>
      </c>
      <c r="C58" s="4">
        <v>629</v>
      </c>
      <c r="D58" s="4">
        <f t="shared" si="0"/>
        <v>0.19688243395517716</v>
      </c>
      <c r="E58" s="4">
        <v>400</v>
      </c>
      <c r="F58" s="4">
        <f t="shared" si="1"/>
        <v>0.12572290671360323</v>
      </c>
      <c r="G58" s="11">
        <f t="shared" si="2"/>
        <v>-7.1159527241573928E-2</v>
      </c>
      <c r="H58" s="8">
        <f t="shared" si="3"/>
        <v>-0.36143157016117711</v>
      </c>
    </row>
    <row r="59" spans="1:8" x14ac:dyDescent="0.3">
      <c r="B59" s="1" t="s">
        <v>82</v>
      </c>
      <c r="C59" s="5">
        <f>SUM(C54:C58)</f>
        <v>818871</v>
      </c>
      <c r="D59" s="5">
        <f t="shared" si="0"/>
        <v>256.31369725804433</v>
      </c>
      <c r="E59" s="5">
        <f>SUM(E54:E58)</f>
        <v>721795</v>
      </c>
      <c r="F59" s="5">
        <f t="shared" si="1"/>
        <v>226.86541362836309</v>
      </c>
      <c r="G59" s="15">
        <f t="shared" si="2"/>
        <v>-29.448283629681242</v>
      </c>
      <c r="H59" s="14">
        <f t="shared" si="3"/>
        <v>-0.11489157210367155</v>
      </c>
    </row>
    <row r="60" spans="1:8" x14ac:dyDescent="0.3">
      <c r="G60" s="11"/>
      <c r="H60" s="8"/>
    </row>
    <row r="61" spans="1:8" x14ac:dyDescent="0.3">
      <c r="B61" s="1" t="s">
        <v>83</v>
      </c>
      <c r="C61" s="4" t="s">
        <v>22</v>
      </c>
      <c r="G61" s="11"/>
      <c r="H61" s="8"/>
    </row>
    <row r="62" spans="1:8" x14ac:dyDescent="0.3">
      <c r="A62">
        <v>100</v>
      </c>
      <c r="B62" t="s">
        <v>60</v>
      </c>
      <c r="C62" s="4">
        <v>427575</v>
      </c>
      <c r="D62" s="4">
        <f t="shared" si="0"/>
        <v>133.83466883685989</v>
      </c>
      <c r="E62" s="4">
        <v>358985</v>
      </c>
      <c r="F62" s="4">
        <f t="shared" si="1"/>
        <v>112.83159416645714</v>
      </c>
      <c r="G62" s="11">
        <f t="shared" si="2"/>
        <v>-21.003074670402754</v>
      </c>
      <c r="H62" s="8">
        <f t="shared" si="3"/>
        <v>-0.15693298943343909</v>
      </c>
    </row>
    <row r="63" spans="1:8" x14ac:dyDescent="0.3">
      <c r="A63">
        <v>200</v>
      </c>
      <c r="B63" s="2" t="s">
        <v>63</v>
      </c>
      <c r="C63" s="4">
        <v>234441</v>
      </c>
      <c r="D63" s="4">
        <f t="shared" si="0"/>
        <v>73.382058344810318</v>
      </c>
      <c r="E63" s="4">
        <v>193642</v>
      </c>
      <c r="F63" s="4">
        <f t="shared" si="1"/>
        <v>60.863087754588889</v>
      </c>
      <c r="G63" s="11">
        <f t="shared" si="2"/>
        <v>-12.518970590221429</v>
      </c>
      <c r="H63" s="8">
        <f t="shared" si="3"/>
        <v>-0.1705998833038565</v>
      </c>
    </row>
    <row r="64" spans="1:8" x14ac:dyDescent="0.3">
      <c r="A64">
        <v>500</v>
      </c>
      <c r="B64" t="s">
        <v>64</v>
      </c>
      <c r="C64" s="4">
        <v>108205</v>
      </c>
      <c r="D64" s="4">
        <f t="shared" si="0"/>
        <v>33.869099787154127</v>
      </c>
      <c r="E64" s="4">
        <v>103375</v>
      </c>
      <c r="F64" s="4">
        <f t="shared" si="1"/>
        <v>32.491513703796834</v>
      </c>
      <c r="G64" s="11">
        <f t="shared" si="2"/>
        <v>-1.3775860833572935</v>
      </c>
      <c r="H64" s="8">
        <f t="shared" si="3"/>
        <v>-4.067383225460821E-2</v>
      </c>
    </row>
    <row r="65" spans="1:8" x14ac:dyDescent="0.3">
      <c r="A65">
        <v>600</v>
      </c>
      <c r="B65" t="s">
        <v>65</v>
      </c>
      <c r="C65" s="4">
        <v>21305</v>
      </c>
      <c r="D65" s="4">
        <f t="shared" si="0"/>
        <v>6.6686490547139101</v>
      </c>
      <c r="E65" s="4">
        <v>21850</v>
      </c>
      <c r="F65" s="4">
        <f t="shared" si="1"/>
        <v>6.8676137792305756</v>
      </c>
      <c r="G65" s="11">
        <f t="shared" si="2"/>
        <v>0.19896472451666547</v>
      </c>
      <c r="H65" s="8">
        <f t="shared" si="3"/>
        <v>2.9835836746577932E-2</v>
      </c>
    </row>
    <row r="66" spans="1:8" x14ac:dyDescent="0.3">
      <c r="A66">
        <v>900</v>
      </c>
      <c r="B66" t="s">
        <v>69</v>
      </c>
      <c r="C66" s="4">
        <v>100</v>
      </c>
      <c r="D66" s="4">
        <f>C66/$I$1</f>
        <v>3.1300863903843741E-2</v>
      </c>
      <c r="E66" s="4">
        <v>10</v>
      </c>
      <c r="F66" s="4">
        <f>E66/$I$2</f>
        <v>3.1430726678400803E-3</v>
      </c>
      <c r="G66" s="11">
        <f t="shared" ref="G66:G123" si="4">F66-D66</f>
        <v>-2.8157791236003663E-2</v>
      </c>
      <c r="H66" s="8">
        <f t="shared" ref="H66:H123" si="5">G66/D66</f>
        <v>-0.89958511440784517</v>
      </c>
    </row>
    <row r="67" spans="1:8" x14ac:dyDescent="0.3">
      <c r="B67" s="1" t="s">
        <v>84</v>
      </c>
      <c r="C67" s="5">
        <f>SUM(C62:C66)</f>
        <v>791626</v>
      </c>
      <c r="D67" s="5">
        <f>C67/$I$1</f>
        <v>247.78577688744207</v>
      </c>
      <c r="E67" s="5">
        <f>SUM(E62:E66)</f>
        <v>677862</v>
      </c>
      <c r="F67" s="5">
        <f>E67/$I$2</f>
        <v>213.05695247674126</v>
      </c>
      <c r="G67" s="15">
        <f t="shared" si="4"/>
        <v>-34.72882441070081</v>
      </c>
      <c r="H67" s="14">
        <f t="shared" si="5"/>
        <v>-0.14015665001819919</v>
      </c>
    </row>
    <row r="68" spans="1:8" x14ac:dyDescent="0.3">
      <c r="G68" s="11"/>
      <c r="H68" s="8"/>
    </row>
    <row r="69" spans="1:8" x14ac:dyDescent="0.3">
      <c r="B69" s="1" t="s">
        <v>85</v>
      </c>
      <c r="G69" s="11"/>
      <c r="H69" s="8"/>
    </row>
    <row r="70" spans="1:8" x14ac:dyDescent="0.3">
      <c r="A70">
        <v>100</v>
      </c>
      <c r="B70" t="s">
        <v>60</v>
      </c>
      <c r="C70" s="4">
        <v>280582</v>
      </c>
      <c r="D70" s="4">
        <f t="shared" ref="D70:D75" si="6">C70/$I$1</f>
        <v>87.82458995868285</v>
      </c>
      <c r="E70" s="4">
        <v>277125</v>
      </c>
      <c r="F70" s="4">
        <f t="shared" ref="F70:F75" si="7">E70/$I$2</f>
        <v>87.102401307518235</v>
      </c>
      <c r="G70" s="11">
        <f t="shared" si="4"/>
        <v>-0.72218865116461473</v>
      </c>
      <c r="H70" s="8">
        <f t="shared" si="5"/>
        <v>-8.2230802501254939E-3</v>
      </c>
    </row>
    <row r="71" spans="1:8" x14ac:dyDescent="0.3">
      <c r="A71">
        <v>200</v>
      </c>
      <c r="B71" s="2" t="s">
        <v>63</v>
      </c>
      <c r="C71" s="4">
        <v>172738</v>
      </c>
      <c r="D71" s="4">
        <f t="shared" si="6"/>
        <v>54.068486290221607</v>
      </c>
      <c r="E71" s="4">
        <v>194778</v>
      </c>
      <c r="F71" s="4">
        <f t="shared" si="7"/>
        <v>61.220140809655518</v>
      </c>
      <c r="G71" s="11">
        <f t="shared" si="4"/>
        <v>7.1516545194339116</v>
      </c>
      <c r="H71" s="8">
        <f t="shared" si="5"/>
        <v>0.13227029292157755</v>
      </c>
    </row>
    <row r="72" spans="1:8" x14ac:dyDescent="0.3">
      <c r="A72">
        <v>500</v>
      </c>
      <c r="B72" t="s">
        <v>64</v>
      </c>
      <c r="C72" s="4">
        <v>233593</v>
      </c>
      <c r="D72" s="4">
        <f t="shared" si="6"/>
        <v>73.116627018905717</v>
      </c>
      <c r="E72" s="4">
        <v>209800</v>
      </c>
      <c r="F72" s="4">
        <f t="shared" si="7"/>
        <v>65.941664571284889</v>
      </c>
      <c r="G72" s="11">
        <f t="shared" si="4"/>
        <v>-7.1749624476208282</v>
      </c>
      <c r="H72" s="8">
        <f t="shared" si="5"/>
        <v>-9.8130380737689163E-2</v>
      </c>
    </row>
    <row r="73" spans="1:8" x14ac:dyDescent="0.3">
      <c r="A73">
        <v>600</v>
      </c>
      <c r="B73" t="s">
        <v>65</v>
      </c>
      <c r="C73" s="4">
        <v>14645</v>
      </c>
      <c r="D73" s="4">
        <f t="shared" si="6"/>
        <v>4.584011518717916</v>
      </c>
      <c r="E73" s="4">
        <v>14049</v>
      </c>
      <c r="F73" s="4">
        <f t="shared" si="7"/>
        <v>4.4157027910485294</v>
      </c>
      <c r="G73" s="11">
        <f t="shared" si="4"/>
        <v>-0.16830872766938665</v>
      </c>
      <c r="H73" s="8">
        <f t="shared" si="5"/>
        <v>-3.6716471366210757E-2</v>
      </c>
    </row>
    <row r="74" spans="1:8" x14ac:dyDescent="0.3">
      <c r="A74">
        <v>900</v>
      </c>
      <c r="B74" t="s">
        <v>69</v>
      </c>
      <c r="C74" s="4">
        <v>24140</v>
      </c>
      <c r="D74" s="4">
        <f t="shared" si="6"/>
        <v>7.5560285463878802</v>
      </c>
      <c r="E74" s="4">
        <v>19500</v>
      </c>
      <c r="F74" s="4">
        <f t="shared" si="7"/>
        <v>6.1289917022881575</v>
      </c>
      <c r="G74" s="11">
        <f t="shared" si="4"/>
        <v>-1.4270368440997228</v>
      </c>
      <c r="H74" s="8">
        <f t="shared" si="5"/>
        <v>-0.18886070047762196</v>
      </c>
    </row>
    <row r="75" spans="1:8" x14ac:dyDescent="0.3">
      <c r="B75" s="1" t="s">
        <v>86</v>
      </c>
      <c r="C75" s="5">
        <f>SUM(C70:C74)</f>
        <v>725698</v>
      </c>
      <c r="D75" s="5">
        <f t="shared" si="6"/>
        <v>227.14974333291599</v>
      </c>
      <c r="E75" s="5">
        <f>SUM(E70:E74)</f>
        <v>715252</v>
      </c>
      <c r="F75" s="5">
        <f t="shared" si="7"/>
        <v>224.80890118179533</v>
      </c>
      <c r="G75" s="15">
        <f t="shared" si="4"/>
        <v>-2.3408421511206541</v>
      </c>
      <c r="H75" s="14">
        <f t="shared" si="5"/>
        <v>-1.0305281955304087E-2</v>
      </c>
    </row>
    <row r="76" spans="1:8" x14ac:dyDescent="0.3">
      <c r="G76" s="11"/>
      <c r="H76" s="8"/>
    </row>
    <row r="77" spans="1:8" x14ac:dyDescent="0.3">
      <c r="B77" s="1" t="s">
        <v>87</v>
      </c>
      <c r="G77" s="11"/>
      <c r="H77" s="8"/>
    </row>
    <row r="78" spans="1:8" x14ac:dyDescent="0.3">
      <c r="A78">
        <v>100</v>
      </c>
      <c r="B78" t="s">
        <v>60</v>
      </c>
      <c r="C78" s="4">
        <v>1473540</v>
      </c>
      <c r="D78" s="4">
        <f t="shared" ref="D78:D83" si="8">C78/$I$1</f>
        <v>461.23074996869912</v>
      </c>
      <c r="E78" s="4">
        <v>1219696</v>
      </c>
      <c r="F78" s="4">
        <f t="shared" ref="F78:F83" si="9">E78/$I$2</f>
        <v>383.35931606738751</v>
      </c>
      <c r="G78" s="11">
        <f t="shared" si="4"/>
        <v>-77.871433901311605</v>
      </c>
      <c r="H78" s="8">
        <f t="shared" si="5"/>
        <v>-0.16883400316782057</v>
      </c>
    </row>
    <row r="79" spans="1:8" x14ac:dyDescent="0.3">
      <c r="A79">
        <v>200</v>
      </c>
      <c r="B79" s="2" t="s">
        <v>63</v>
      </c>
      <c r="C79" s="4">
        <v>707698</v>
      </c>
      <c r="D79" s="4">
        <f t="shared" si="8"/>
        <v>221.51558783022409</v>
      </c>
      <c r="E79" s="4">
        <v>609223</v>
      </c>
      <c r="F79" s="4">
        <f t="shared" si="9"/>
        <v>191.48321599195373</v>
      </c>
      <c r="G79" s="11">
        <f t="shared" si="4"/>
        <v>-30.032371838270365</v>
      </c>
      <c r="H79" s="8">
        <f t="shared" si="5"/>
        <v>-0.13557678776668319</v>
      </c>
    </row>
    <row r="80" spans="1:8" x14ac:dyDescent="0.3">
      <c r="A80">
        <v>500</v>
      </c>
      <c r="B80" t="s">
        <v>64</v>
      </c>
      <c r="C80" s="4">
        <v>50442</v>
      </c>
      <c r="D80" s="4">
        <f t="shared" si="8"/>
        <v>15.788781770376861</v>
      </c>
      <c r="E80" s="4">
        <v>41150</v>
      </c>
      <c r="F80" s="4">
        <f t="shared" si="9"/>
        <v>12.933744028161932</v>
      </c>
      <c r="G80" s="11">
        <f t="shared" si="4"/>
        <v>-2.8550377422149289</v>
      </c>
      <c r="H80" s="8">
        <f t="shared" si="5"/>
        <v>-0.1808269810639597</v>
      </c>
    </row>
    <row r="81" spans="1:8" x14ac:dyDescent="0.3">
      <c r="A81">
        <v>600</v>
      </c>
      <c r="B81" t="s">
        <v>65</v>
      </c>
      <c r="C81" s="4">
        <v>26382</v>
      </c>
      <c r="D81" s="4">
        <f t="shared" si="8"/>
        <v>8.2577939151120567</v>
      </c>
      <c r="E81" s="4">
        <v>31450</v>
      </c>
      <c r="F81" s="4">
        <f t="shared" si="9"/>
        <v>9.8849635403570542</v>
      </c>
      <c r="G81" s="11">
        <f t="shared" si="4"/>
        <v>1.6271696252449974</v>
      </c>
      <c r="H81" s="8">
        <f t="shared" si="5"/>
        <v>0.19704652864577052</v>
      </c>
    </row>
    <row r="82" spans="1:8" x14ac:dyDescent="0.3">
      <c r="A82">
        <v>900</v>
      </c>
      <c r="B82" t="s">
        <v>69</v>
      </c>
      <c r="C82" s="4">
        <v>1718</v>
      </c>
      <c r="D82" s="4">
        <f t="shared" si="8"/>
        <v>0.53774884186803551</v>
      </c>
      <c r="E82" s="4">
        <v>1800</v>
      </c>
      <c r="F82" s="4">
        <f t="shared" si="9"/>
        <v>0.56575308021121451</v>
      </c>
      <c r="G82" s="11">
        <f t="shared" si="4"/>
        <v>2.8004238343179E-2</v>
      </c>
      <c r="H82" s="8">
        <f t="shared" si="5"/>
        <v>5.2076798986489099E-2</v>
      </c>
    </row>
    <row r="83" spans="1:8" x14ac:dyDescent="0.3">
      <c r="B83" s="1" t="s">
        <v>88</v>
      </c>
      <c r="C83" s="5">
        <f>SUM(C78:C82)</f>
        <v>2259780</v>
      </c>
      <c r="D83" s="5">
        <f t="shared" si="8"/>
        <v>707.33066232628016</v>
      </c>
      <c r="E83" s="5">
        <f>SUM(E78:E82)</f>
        <v>1903319</v>
      </c>
      <c r="F83" s="5">
        <f t="shared" si="9"/>
        <v>598.22699270807141</v>
      </c>
      <c r="G83" s="15">
        <f t="shared" si="4"/>
        <v>-109.10366961820876</v>
      </c>
      <c r="H83" s="14">
        <f t="shared" si="5"/>
        <v>-0.15424705223351537</v>
      </c>
    </row>
    <row r="84" spans="1:8" x14ac:dyDescent="0.3">
      <c r="G84" s="11"/>
      <c r="H84" s="8"/>
    </row>
    <row r="85" spans="1:8" x14ac:dyDescent="0.3">
      <c r="B85" s="1" t="s">
        <v>89</v>
      </c>
      <c r="G85" s="11"/>
      <c r="H85" s="8"/>
    </row>
    <row r="86" spans="1:8" x14ac:dyDescent="0.3">
      <c r="A86">
        <v>100</v>
      </c>
      <c r="B86" t="s">
        <v>60</v>
      </c>
      <c r="C86" s="4">
        <v>780317</v>
      </c>
      <c r="D86" s="4">
        <f t="shared" ref="D86:D91" si="10">C86/$I$1</f>
        <v>244.24596218855638</v>
      </c>
      <c r="E86" s="4">
        <v>604660</v>
      </c>
      <c r="F86" s="4">
        <f t="shared" ref="F86:F91" si="11">E86/$I$2</f>
        <v>190.04903193361832</v>
      </c>
      <c r="G86" s="11">
        <f t="shared" si="4"/>
        <v>-54.196930254938053</v>
      </c>
      <c r="H86" s="8">
        <f t="shared" si="5"/>
        <v>-0.22189488730666654</v>
      </c>
    </row>
    <row r="87" spans="1:8" x14ac:dyDescent="0.3">
      <c r="A87">
        <v>200</v>
      </c>
      <c r="B87" s="2" t="s">
        <v>63</v>
      </c>
      <c r="C87" s="4">
        <v>1027529</v>
      </c>
      <c r="D87" s="4">
        <f t="shared" si="10"/>
        <v>321.62545386252657</v>
      </c>
      <c r="E87" s="4">
        <v>910088</v>
      </c>
      <c r="F87" s="4">
        <f t="shared" si="11"/>
        <v>286.04727181292435</v>
      </c>
      <c r="G87" s="11">
        <f t="shared" si="4"/>
        <v>-35.578182049602219</v>
      </c>
      <c r="H87" s="8">
        <f t="shared" si="5"/>
        <v>-0.11061992022810956</v>
      </c>
    </row>
    <row r="88" spans="1:8" x14ac:dyDescent="0.3">
      <c r="A88">
        <v>500</v>
      </c>
      <c r="B88" t="s">
        <v>64</v>
      </c>
      <c r="C88" s="4">
        <v>722512</v>
      </c>
      <c r="D88" s="4">
        <f t="shared" si="10"/>
        <v>226.1524978089395</v>
      </c>
      <c r="E88" s="4">
        <v>671699</v>
      </c>
      <c r="F88" s="4">
        <f t="shared" si="11"/>
        <v>211.11987679155143</v>
      </c>
      <c r="G88" s="11">
        <f t="shared" si="4"/>
        <v>-15.032621017388067</v>
      </c>
      <c r="H88" s="8">
        <f t="shared" si="5"/>
        <v>-6.6471169511857803E-2</v>
      </c>
    </row>
    <row r="89" spans="1:8" x14ac:dyDescent="0.3">
      <c r="A89">
        <v>600</v>
      </c>
      <c r="B89" t="s">
        <v>65</v>
      </c>
      <c r="C89" s="4">
        <v>109969</v>
      </c>
      <c r="D89" s="4">
        <f t="shared" si="10"/>
        <v>34.42124702641793</v>
      </c>
      <c r="E89" s="4">
        <v>79600</v>
      </c>
      <c r="F89" s="4">
        <f t="shared" si="11"/>
        <v>25.01885843600704</v>
      </c>
      <c r="G89" s="11">
        <f t="shared" si="4"/>
        <v>-9.4023885904108901</v>
      </c>
      <c r="H89" s="8">
        <f t="shared" si="5"/>
        <v>-0.27315653564772535</v>
      </c>
    </row>
    <row r="90" spans="1:8" x14ac:dyDescent="0.3">
      <c r="A90">
        <v>900</v>
      </c>
      <c r="B90" t="s">
        <v>69</v>
      </c>
      <c r="C90" s="4">
        <v>17809</v>
      </c>
      <c r="D90" s="4">
        <f t="shared" si="10"/>
        <v>5.574370852635532</v>
      </c>
      <c r="E90" s="4">
        <v>8250</v>
      </c>
      <c r="F90" s="4">
        <f t="shared" si="11"/>
        <v>2.5930349509680664</v>
      </c>
      <c r="G90" s="11">
        <f t="shared" si="4"/>
        <v>-2.9813359016674656</v>
      </c>
      <c r="H90" s="8">
        <f t="shared" si="5"/>
        <v>-0.53482912789304404</v>
      </c>
    </row>
    <row r="91" spans="1:8" x14ac:dyDescent="0.3">
      <c r="B91" s="1" t="s">
        <v>90</v>
      </c>
      <c r="C91" s="5">
        <f>SUM(C86:C90)</f>
        <v>2658136</v>
      </c>
      <c r="D91" s="5">
        <f t="shared" si="10"/>
        <v>832.019531739076</v>
      </c>
      <c r="E91" s="5">
        <f>SUM(E86:E90)</f>
        <v>2274297</v>
      </c>
      <c r="F91" s="5">
        <f t="shared" si="11"/>
        <v>714.82807392506913</v>
      </c>
      <c r="G91" s="15">
        <f t="shared" si="4"/>
        <v>-117.19145781400687</v>
      </c>
      <c r="H91" s="14">
        <f t="shared" si="5"/>
        <v>-0.14085181097738758</v>
      </c>
    </row>
    <row r="92" spans="1:8" x14ac:dyDescent="0.3">
      <c r="G92" s="11"/>
      <c r="H92" s="8"/>
    </row>
    <row r="93" spans="1:8" x14ac:dyDescent="0.3">
      <c r="B93" s="1" t="s">
        <v>91</v>
      </c>
      <c r="G93" s="11"/>
      <c r="H93" s="8"/>
    </row>
    <row r="94" spans="1:8" x14ac:dyDescent="0.3">
      <c r="A94">
        <v>100</v>
      </c>
      <c r="B94" t="s">
        <v>60</v>
      </c>
      <c r="C94" s="4">
        <v>1650817</v>
      </c>
      <c r="D94" s="4">
        <f t="shared" ref="D94:D99" si="12">C94/$I$1</f>
        <v>516.71998247151623</v>
      </c>
      <c r="E94" s="4">
        <v>1515428</v>
      </c>
      <c r="F94" s="4">
        <f t="shared" ref="F94:F99" si="13">E94/$I$2</f>
        <v>476.31003268795575</v>
      </c>
      <c r="G94" s="11">
        <f t="shared" si="4"/>
        <v>-40.409949783560478</v>
      </c>
      <c r="H94" s="8">
        <f t="shared" si="5"/>
        <v>-7.8204735938943573E-2</v>
      </c>
    </row>
    <row r="95" spans="1:8" x14ac:dyDescent="0.3">
      <c r="A95">
        <v>200</v>
      </c>
      <c r="B95" s="2" t="s">
        <v>63</v>
      </c>
      <c r="C95" s="4">
        <v>847357</v>
      </c>
      <c r="D95" s="4">
        <f t="shared" si="12"/>
        <v>265.23006134969324</v>
      </c>
      <c r="E95" s="4">
        <v>828366</v>
      </c>
      <c r="F95" s="4">
        <f t="shared" si="13"/>
        <v>260.36145335680163</v>
      </c>
      <c r="G95" s="11">
        <f t="shared" si="4"/>
        <v>-4.8686079928916115</v>
      </c>
      <c r="H95" s="8">
        <f t="shared" si="5"/>
        <v>-1.8356169614094319E-2</v>
      </c>
    </row>
    <row r="96" spans="1:8" x14ac:dyDescent="0.3">
      <c r="A96">
        <v>500</v>
      </c>
      <c r="B96" t="s">
        <v>64</v>
      </c>
      <c r="C96" s="4">
        <v>746098</v>
      </c>
      <c r="D96" s="4">
        <f t="shared" si="12"/>
        <v>233.53511956930009</v>
      </c>
      <c r="E96" s="4">
        <v>638460</v>
      </c>
      <c r="F96" s="4">
        <f t="shared" si="13"/>
        <v>200.67261755091778</v>
      </c>
      <c r="G96" s="11">
        <f t="shared" si="4"/>
        <v>-32.862502018382315</v>
      </c>
      <c r="H96" s="8">
        <f t="shared" si="5"/>
        <v>-0.14071760204199427</v>
      </c>
    </row>
    <row r="97" spans="1:8" x14ac:dyDescent="0.3">
      <c r="A97">
        <v>600</v>
      </c>
      <c r="B97" t="s">
        <v>65</v>
      </c>
      <c r="C97" s="4">
        <v>919674</v>
      </c>
      <c r="D97" s="4">
        <f t="shared" si="12"/>
        <v>287.86590709903589</v>
      </c>
      <c r="E97" s="4">
        <v>846500</v>
      </c>
      <c r="F97" s="4">
        <f t="shared" si="13"/>
        <v>266.06110133266282</v>
      </c>
      <c r="G97" s="11">
        <f t="shared" si="4"/>
        <v>-21.804805766373079</v>
      </c>
      <c r="H97" s="8">
        <f t="shared" si="5"/>
        <v>-7.5746398683021077E-2</v>
      </c>
    </row>
    <row r="98" spans="1:8" x14ac:dyDescent="0.3">
      <c r="A98">
        <v>900</v>
      </c>
      <c r="B98" t="s">
        <v>69</v>
      </c>
      <c r="C98" s="4">
        <v>3020</v>
      </c>
      <c r="D98" s="4">
        <f t="shared" si="12"/>
        <v>0.94528608989608109</v>
      </c>
      <c r="E98" s="4">
        <v>2300</v>
      </c>
      <c r="F98" s="4">
        <f t="shared" si="13"/>
        <v>0.72290671360321856</v>
      </c>
      <c r="G98" s="11">
        <f t="shared" si="4"/>
        <v>-0.22237937629286253</v>
      </c>
      <c r="H98" s="8">
        <f t="shared" si="5"/>
        <v>-0.23525087131802558</v>
      </c>
    </row>
    <row r="99" spans="1:8" x14ac:dyDescent="0.3">
      <c r="B99" s="1" t="s">
        <v>92</v>
      </c>
      <c r="C99" s="5">
        <f>SUM(C94:C98)</f>
        <v>4166966</v>
      </c>
      <c r="D99" s="5">
        <f t="shared" si="12"/>
        <v>1304.2963565794414</v>
      </c>
      <c r="E99" s="5">
        <f>SUM(E94:E98)</f>
        <v>3831054</v>
      </c>
      <c r="F99" s="5">
        <f t="shared" si="13"/>
        <v>1204.1281116419411</v>
      </c>
      <c r="G99" s="15">
        <f t="shared" si="4"/>
        <v>-100.16824493750028</v>
      </c>
      <c r="H99" s="14">
        <f t="shared" si="5"/>
        <v>-7.679868492479322E-2</v>
      </c>
    </row>
    <row r="100" spans="1:8" x14ac:dyDescent="0.3">
      <c r="G100" s="11"/>
      <c r="H100" s="8"/>
    </row>
    <row r="101" spans="1:8" x14ac:dyDescent="0.3">
      <c r="B101" s="1" t="s">
        <v>93</v>
      </c>
      <c r="G101" s="11"/>
      <c r="H101" s="8"/>
    </row>
    <row r="102" spans="1:8" x14ac:dyDescent="0.3">
      <c r="A102">
        <v>100</v>
      </c>
      <c r="B102" t="s">
        <v>60</v>
      </c>
      <c r="C102" s="4">
        <v>816492</v>
      </c>
      <c r="D102" s="4">
        <f t="shared" ref="D102:D108" si="14">C102/$I$1</f>
        <v>255.56904970577187</v>
      </c>
      <c r="E102" s="4">
        <v>753203</v>
      </c>
      <c r="F102" s="4">
        <f t="shared" ref="F102:F108" si="15">E102/$I$2</f>
        <v>236.73717626351521</v>
      </c>
      <c r="G102" s="11">
        <f t="shared" si="4"/>
        <v>-18.831873442256665</v>
      </c>
      <c r="H102" s="8">
        <f t="shared" si="5"/>
        <v>-7.3686048697747919E-2</v>
      </c>
    </row>
    <row r="103" spans="1:8" x14ac:dyDescent="0.3">
      <c r="A103">
        <v>200</v>
      </c>
      <c r="B103" s="2" t="s">
        <v>63</v>
      </c>
      <c r="C103" s="4">
        <v>390184</v>
      </c>
      <c r="D103" s="4">
        <f t="shared" si="14"/>
        <v>122.13096281457368</v>
      </c>
      <c r="E103" s="4">
        <v>387317</v>
      </c>
      <c r="F103" s="4">
        <f t="shared" si="15"/>
        <v>121.73654764898164</v>
      </c>
      <c r="G103" s="11">
        <f t="shared" si="4"/>
        <v>-0.39441516559203649</v>
      </c>
      <c r="H103" s="8">
        <f t="shared" si="5"/>
        <v>-3.2294444955032454E-3</v>
      </c>
    </row>
    <row r="104" spans="1:8" x14ac:dyDescent="0.3">
      <c r="A104">
        <v>500</v>
      </c>
      <c r="B104" t="s">
        <v>64</v>
      </c>
      <c r="C104" s="4">
        <v>176237</v>
      </c>
      <c r="D104" s="4">
        <f t="shared" si="14"/>
        <v>55.163703518217098</v>
      </c>
      <c r="E104" s="4">
        <v>150400</v>
      </c>
      <c r="F104" s="4">
        <f t="shared" si="15"/>
        <v>47.271812924314808</v>
      </c>
      <c r="G104" s="11">
        <f t="shared" si="4"/>
        <v>-7.8918905939022892</v>
      </c>
      <c r="H104" s="8">
        <f t="shared" si="5"/>
        <v>-0.14306310292049362</v>
      </c>
    </row>
    <row r="105" spans="1:8" x14ac:dyDescent="0.3">
      <c r="A105">
        <v>600</v>
      </c>
      <c r="B105" t="s">
        <v>65</v>
      </c>
      <c r="C105" s="4">
        <v>285672</v>
      </c>
      <c r="D105" s="4">
        <f t="shared" si="14"/>
        <v>89.417803931388505</v>
      </c>
      <c r="E105" s="4">
        <v>198200</v>
      </c>
      <c r="F105" s="4">
        <f t="shared" si="15"/>
        <v>62.295700276590395</v>
      </c>
      <c r="G105" s="11">
        <f t="shared" si="4"/>
        <v>-27.12210365479811</v>
      </c>
      <c r="H105" s="8">
        <f t="shared" si="5"/>
        <v>-0.30331882983403696</v>
      </c>
    </row>
    <row r="106" spans="1:8" x14ac:dyDescent="0.3">
      <c r="A106">
        <v>700</v>
      </c>
      <c r="B106" t="s">
        <v>95</v>
      </c>
      <c r="C106" s="4">
        <v>8460</v>
      </c>
      <c r="D106" s="4">
        <f t="shared" si="14"/>
        <v>2.6480530862651808</v>
      </c>
      <c r="E106" s="11">
        <v>0</v>
      </c>
      <c r="F106" s="4">
        <f t="shared" si="15"/>
        <v>0</v>
      </c>
      <c r="G106" s="11">
        <f t="shared" si="4"/>
        <v>-2.6480530862651808</v>
      </c>
      <c r="H106" s="8">
        <f t="shared" si="5"/>
        <v>-1</v>
      </c>
    </row>
    <row r="107" spans="1:8" x14ac:dyDescent="0.3">
      <c r="A107">
        <v>900</v>
      </c>
      <c r="B107" t="s">
        <v>69</v>
      </c>
      <c r="C107" s="4">
        <v>2087</v>
      </c>
      <c r="D107" s="4">
        <f t="shared" si="14"/>
        <v>0.65324902967321896</v>
      </c>
      <c r="E107" s="4">
        <v>2000</v>
      </c>
      <c r="F107" s="4">
        <f t="shared" si="15"/>
        <v>0.62861453356801611</v>
      </c>
      <c r="G107" s="11">
        <f t="shared" si="4"/>
        <v>-2.4634496105202852E-2</v>
      </c>
      <c r="H107" s="8">
        <f t="shared" si="5"/>
        <v>-3.7710727435027347E-2</v>
      </c>
    </row>
    <row r="108" spans="1:8" x14ac:dyDescent="0.3">
      <c r="B108" s="1" t="s">
        <v>94</v>
      </c>
      <c r="C108" s="5">
        <f>SUM(C102:C107)</f>
        <v>1679132</v>
      </c>
      <c r="D108" s="5">
        <f t="shared" si="14"/>
        <v>525.58282208588957</v>
      </c>
      <c r="E108" s="5">
        <f>SUM(E102:E107)</f>
        <v>1491120</v>
      </c>
      <c r="F108" s="5">
        <f t="shared" si="15"/>
        <v>468.66985164697007</v>
      </c>
      <c r="G108" s="15">
        <f t="shared" si="4"/>
        <v>-56.912970438919501</v>
      </c>
      <c r="H108" s="14">
        <f t="shared" si="5"/>
        <v>-0.10828544626524897</v>
      </c>
    </row>
    <row r="109" spans="1:8" x14ac:dyDescent="0.3">
      <c r="G109" s="11"/>
      <c r="H109" s="8"/>
    </row>
    <row r="110" spans="1:8" x14ac:dyDescent="0.3">
      <c r="B110" s="1" t="s">
        <v>97</v>
      </c>
      <c r="G110" s="11"/>
      <c r="H110" s="8"/>
    </row>
    <row r="111" spans="1:8" x14ac:dyDescent="0.3">
      <c r="A111">
        <v>910</v>
      </c>
      <c r="B111" t="s">
        <v>99</v>
      </c>
      <c r="C111" s="4">
        <v>2350000</v>
      </c>
      <c r="D111" s="4">
        <f>C111/$I$1</f>
        <v>735.57030174032798</v>
      </c>
      <c r="E111" s="4">
        <v>2025000</v>
      </c>
      <c r="F111" s="4">
        <f>E111/$I$2</f>
        <v>636.4722152376163</v>
      </c>
      <c r="G111" s="11">
        <f t="shared" si="4"/>
        <v>-99.098086502711681</v>
      </c>
      <c r="H111" s="8">
        <f t="shared" si="5"/>
        <v>-0.13472279436547374</v>
      </c>
    </row>
    <row r="112" spans="1:8" x14ac:dyDescent="0.3">
      <c r="B112" s="1" t="s">
        <v>98</v>
      </c>
      <c r="C112" s="5">
        <v>2350000</v>
      </c>
      <c r="D112" s="5">
        <f>C112/$I$1</f>
        <v>735.57030174032798</v>
      </c>
      <c r="E112" s="5">
        <v>2025000</v>
      </c>
      <c r="F112" s="5">
        <f>E112/$I$2</f>
        <v>636.4722152376163</v>
      </c>
      <c r="G112" s="15">
        <f t="shared" si="4"/>
        <v>-99.098086502711681</v>
      </c>
      <c r="H112" s="14">
        <f t="shared" si="5"/>
        <v>-0.13472279436547374</v>
      </c>
    </row>
    <row r="113" spans="1:8" x14ac:dyDescent="0.3">
      <c r="B113" s="1"/>
      <c r="C113" s="5"/>
      <c r="E113" s="5"/>
      <c r="G113" s="11"/>
      <c r="H113" s="8"/>
    </row>
    <row r="114" spans="1:8" x14ac:dyDescent="0.3">
      <c r="B114" s="1" t="s">
        <v>105</v>
      </c>
      <c r="C114" s="5">
        <v>29695962</v>
      </c>
      <c r="D114" s="5">
        <f>C114/$I$1</f>
        <v>9295.0926505571551</v>
      </c>
      <c r="E114" s="5">
        <v>27525201</v>
      </c>
      <c r="F114" s="5">
        <f>E114/$I$2</f>
        <v>8651.3706939904459</v>
      </c>
      <c r="G114" s="15">
        <f t="shared" si="4"/>
        <v>-643.7219565667092</v>
      </c>
      <c r="H114" s="14">
        <f t="shared" si="5"/>
        <v>-6.9253958057978474E-2</v>
      </c>
    </row>
    <row r="115" spans="1:8" x14ac:dyDescent="0.3">
      <c r="D115" s="4">
        <f>C115/$I$1</f>
        <v>0</v>
      </c>
      <c r="G115" s="11"/>
      <c r="H115" s="8"/>
    </row>
    <row r="116" spans="1:8" x14ac:dyDescent="0.3">
      <c r="A116">
        <v>6300</v>
      </c>
      <c r="B116" s="1" t="s">
        <v>100</v>
      </c>
      <c r="C116" s="4">
        <v>100000</v>
      </c>
      <c r="D116" s="4">
        <f>C116/$I$1</f>
        <v>31.300863903843744</v>
      </c>
      <c r="E116" s="4">
        <v>100000</v>
      </c>
      <c r="F116" s="4">
        <f>E116/$I$2</f>
        <v>31.430726678400806</v>
      </c>
      <c r="G116" s="11">
        <f t="shared" si="4"/>
        <v>0.1298627745570613</v>
      </c>
      <c r="H116" s="8">
        <f t="shared" si="5"/>
        <v>4.148855921548995E-3</v>
      </c>
    </row>
    <row r="117" spans="1:8" x14ac:dyDescent="0.3">
      <c r="B117" s="1"/>
      <c r="G117" s="11"/>
      <c r="H117" s="8"/>
    </row>
    <row r="118" spans="1:8" x14ac:dyDescent="0.3">
      <c r="B118" s="1" t="s">
        <v>102</v>
      </c>
      <c r="G118" s="11"/>
      <c r="H118" s="8"/>
    </row>
    <row r="119" spans="1:8" x14ac:dyDescent="0.3">
      <c r="B119" s="2" t="s">
        <v>101</v>
      </c>
      <c r="C119" s="4">
        <v>160000</v>
      </c>
      <c r="D119" s="4">
        <f>C119/$I$1</f>
        <v>50.081382246149992</v>
      </c>
      <c r="E119" s="4">
        <v>236366</v>
      </c>
      <c r="F119" s="4">
        <f>E119/$I$2</f>
        <v>74.291551420668853</v>
      </c>
      <c r="G119" s="11">
        <f t="shared" si="4"/>
        <v>24.21016917451886</v>
      </c>
      <c r="H119" s="8">
        <f t="shared" si="5"/>
        <v>0.48341655299220537</v>
      </c>
    </row>
    <row r="120" spans="1:8" x14ac:dyDescent="0.3">
      <c r="B120" s="2" t="s">
        <v>103</v>
      </c>
      <c r="C120" s="4">
        <v>1173095</v>
      </c>
      <c r="D120" s="4">
        <f>C120/$I$1</f>
        <v>367.18886941279578</v>
      </c>
      <c r="E120" s="4">
        <v>1052290</v>
      </c>
      <c r="F120" s="4">
        <f>E120/$I$2</f>
        <v>330.74239376414386</v>
      </c>
      <c r="G120" s="11">
        <f t="shared" si="4"/>
        <v>-36.446475648651926</v>
      </c>
      <c r="H120" s="8">
        <f t="shared" si="5"/>
        <v>-9.925811669328842E-2</v>
      </c>
    </row>
    <row r="121" spans="1:8" x14ac:dyDescent="0.3">
      <c r="B121" s="1" t="s">
        <v>104</v>
      </c>
      <c r="C121" s="5">
        <f>SUM(C119:C120)</f>
        <v>1333095</v>
      </c>
      <c r="D121" s="5">
        <f>C121/$I$1</f>
        <v>417.27025165894577</v>
      </c>
      <c r="E121" s="5">
        <f>SUM(E119:E120)</f>
        <v>1288656</v>
      </c>
      <c r="F121" s="5">
        <f>E121/$I$2</f>
        <v>405.03394518481269</v>
      </c>
      <c r="G121" s="15">
        <f t="shared" si="4"/>
        <v>-12.236306474133073</v>
      </c>
      <c r="H121" s="14">
        <f t="shared" si="5"/>
        <v>-2.932465572488108E-2</v>
      </c>
    </row>
    <row r="122" spans="1:8" x14ac:dyDescent="0.3">
      <c r="D122" s="4">
        <f>C122/$I$1</f>
        <v>0</v>
      </c>
      <c r="G122" s="11"/>
      <c r="H122" s="8"/>
    </row>
    <row r="123" spans="1:8" x14ac:dyDescent="0.3">
      <c r="B123" s="1" t="s">
        <v>106</v>
      </c>
      <c r="C123" s="5">
        <v>31029057</v>
      </c>
      <c r="D123" s="5">
        <f>C123/$I$1</f>
        <v>9712.3629022161003</v>
      </c>
      <c r="E123" s="5">
        <v>28913857</v>
      </c>
      <c r="F123" s="5">
        <f>E123/$I$2</f>
        <v>9087.835365853658</v>
      </c>
      <c r="G123" s="15">
        <f t="shared" si="4"/>
        <v>-624.52753636244233</v>
      </c>
      <c r="H123" s="14">
        <f t="shared" si="5"/>
        <v>-6.4302327111350213E-2</v>
      </c>
    </row>
    <row r="124" spans="1:8" x14ac:dyDescent="0.3">
      <c r="G124" s="15"/>
      <c r="H124" s="14"/>
    </row>
    <row r="125" spans="1:8" x14ac:dyDescent="0.3">
      <c r="A125" s="91" t="s">
        <v>217</v>
      </c>
      <c r="B125" s="91"/>
      <c r="C125" s="91"/>
      <c r="D125" s="91"/>
      <c r="E125" s="91"/>
      <c r="F125" s="91"/>
      <c r="G125" s="91"/>
      <c r="H125" s="91"/>
    </row>
    <row r="126" spans="1:8" x14ac:dyDescent="0.3">
      <c r="B126" t="s">
        <v>139</v>
      </c>
      <c r="C126" s="4">
        <v>210989</v>
      </c>
      <c r="D126" s="4">
        <f>C126/$I$1</f>
        <v>66.041379742080878</v>
      </c>
      <c r="E126" s="4">
        <v>5000</v>
      </c>
      <c r="F126" s="4">
        <f>E126/$I$2</f>
        <v>1.5715363339200403</v>
      </c>
      <c r="G126" s="29">
        <f>F126-D126</f>
        <v>-64.469843408160841</v>
      </c>
      <c r="H126" s="30">
        <f>G126/D126</f>
        <v>-0.97620376285205512</v>
      </c>
    </row>
    <row r="127" spans="1:8" x14ac:dyDescent="0.3">
      <c r="B127" s="1" t="s">
        <v>222</v>
      </c>
      <c r="C127" s="5">
        <v>473731</v>
      </c>
      <c r="D127" s="5">
        <f>C127/$I$1</f>
        <v>148.28189558031801</v>
      </c>
      <c r="E127" s="5">
        <v>267242</v>
      </c>
      <c r="F127" s="5">
        <f>E127/$I$2</f>
        <v>83.996102589891876</v>
      </c>
      <c r="G127" s="15">
        <f>F127-D127</f>
        <v>-64.285792990426131</v>
      </c>
      <c r="H127" s="14">
        <f>G127/D127</f>
        <v>-0.43353770693877625</v>
      </c>
    </row>
    <row r="128" spans="1:8" x14ac:dyDescent="0.3">
      <c r="D128" s="5"/>
      <c r="F128" s="5"/>
      <c r="G128" s="15"/>
      <c r="H128" s="14"/>
    </row>
    <row r="129" spans="1:8" s="44" customFormat="1" x14ac:dyDescent="0.3">
      <c r="A129" s="91" t="s">
        <v>225</v>
      </c>
      <c r="B129" s="91"/>
      <c r="C129" s="91"/>
      <c r="D129" s="91"/>
      <c r="E129" s="91"/>
      <c r="F129" s="91"/>
      <c r="G129" s="91"/>
      <c r="H129" s="91"/>
    </row>
    <row r="130" spans="1:8" x14ac:dyDescent="0.3">
      <c r="B130" t="s">
        <v>226</v>
      </c>
      <c r="C130" s="4">
        <v>821652</v>
      </c>
      <c r="D130" s="28">
        <f>C130/$I$1</f>
        <v>257.18417428321021</v>
      </c>
      <c r="E130" s="28">
        <v>821652</v>
      </c>
      <c r="F130" s="28">
        <f>E130/$I$2</f>
        <v>258.25119436761378</v>
      </c>
      <c r="G130" s="29">
        <f>F130-D130</f>
        <v>1.0670200844035662</v>
      </c>
      <c r="H130" s="30">
        <f>G130/D130</f>
        <v>4.1488559215489204E-3</v>
      </c>
    </row>
    <row r="131" spans="1:8" x14ac:dyDescent="0.3">
      <c r="B131" s="1" t="s">
        <v>222</v>
      </c>
      <c r="C131" s="5">
        <v>821652</v>
      </c>
      <c r="D131" s="5">
        <f>C131/$I$1</f>
        <v>257.18417428321021</v>
      </c>
      <c r="E131" s="5">
        <v>821652</v>
      </c>
      <c r="F131" s="5">
        <f>E131/$I$2</f>
        <v>258.25119436761378</v>
      </c>
      <c r="G131" s="15">
        <f>F131-D131</f>
        <v>1.0670200844035662</v>
      </c>
      <c r="H131" s="14">
        <f>G131/D131</f>
        <v>4.1488559215489204E-3</v>
      </c>
    </row>
    <row r="132" spans="1:8" x14ac:dyDescent="0.3">
      <c r="G132" s="15"/>
      <c r="H132" s="14"/>
    </row>
    <row r="133" spans="1:8" x14ac:dyDescent="0.3">
      <c r="G133" s="15"/>
      <c r="H133" s="14"/>
    </row>
    <row r="134" spans="1:8" x14ac:dyDescent="0.3">
      <c r="A134" s="91" t="s">
        <v>155</v>
      </c>
      <c r="B134" s="91"/>
      <c r="C134" s="91"/>
      <c r="D134" s="91"/>
      <c r="E134" s="91"/>
      <c r="F134" s="91"/>
      <c r="G134" s="91"/>
      <c r="H134" s="91"/>
    </row>
    <row r="135" spans="1:8" x14ac:dyDescent="0.3">
      <c r="A135">
        <v>600</v>
      </c>
      <c r="B135" t="s">
        <v>227</v>
      </c>
      <c r="C135" s="4">
        <v>150571</v>
      </c>
      <c r="D135" s="4">
        <f>C135/$I$1</f>
        <v>47.130023788656565</v>
      </c>
      <c r="E135" s="4">
        <v>119797</v>
      </c>
      <c r="F135" s="4">
        <f>E135/$I$2</f>
        <v>37.653067638923815</v>
      </c>
      <c r="G135" s="29">
        <f>F135-D135</f>
        <v>-9.4769561497327501</v>
      </c>
      <c r="H135" s="30">
        <f>G135/D135</f>
        <v>-0.20108108139791986</v>
      </c>
    </row>
    <row r="136" spans="1:8" x14ac:dyDescent="0.3">
      <c r="B136" s="1" t="s">
        <v>222</v>
      </c>
      <c r="C136" s="5">
        <v>150571</v>
      </c>
      <c r="D136" s="5">
        <f>C136/$I$1</f>
        <v>47.130023788656565</v>
      </c>
      <c r="E136" s="5">
        <v>119797</v>
      </c>
      <c r="F136" s="5">
        <f>E136/$I$2</f>
        <v>37.653067638923815</v>
      </c>
      <c r="G136" s="15">
        <f>F136-D136</f>
        <v>-9.4769561497327501</v>
      </c>
      <c r="H136" s="14">
        <f>G136/D136</f>
        <v>-0.20108108139791986</v>
      </c>
    </row>
    <row r="137" spans="1:8" x14ac:dyDescent="0.3">
      <c r="G137" s="15"/>
      <c r="H137" s="14"/>
    </row>
    <row r="138" spans="1:8" x14ac:dyDescent="0.3">
      <c r="A138" s="91" t="s">
        <v>228</v>
      </c>
      <c r="B138" s="91"/>
      <c r="C138" s="91"/>
      <c r="D138" s="91"/>
      <c r="E138" s="91"/>
      <c r="F138" s="91"/>
      <c r="G138" s="91"/>
      <c r="H138" s="91"/>
    </row>
    <row r="139" spans="1:8" x14ac:dyDescent="0.3">
      <c r="A139">
        <v>300</v>
      </c>
      <c r="B139" s="2" t="s">
        <v>234</v>
      </c>
      <c r="C139" s="4">
        <v>125823</v>
      </c>
      <c r="D139" s="4">
        <f t="shared" ref="D139:D148" si="16">C139/$I$1</f>
        <v>39.383685989733316</v>
      </c>
      <c r="E139" s="4">
        <v>98100</v>
      </c>
      <c r="F139" s="4">
        <f t="shared" ref="F139:F148" si="17">E139/$I$2</f>
        <v>30.833542871511192</v>
      </c>
      <c r="G139" s="29">
        <f t="shared" ref="G139:G148" si="18">F139-D139</f>
        <v>-8.5501431182221239</v>
      </c>
      <c r="H139" s="30">
        <f t="shared" ref="H139:H148" si="19">G139/D139</f>
        <v>-0.21709860068585268</v>
      </c>
    </row>
    <row r="140" spans="1:8" x14ac:dyDescent="0.3">
      <c r="A140">
        <v>400</v>
      </c>
      <c r="B140" s="2" t="s">
        <v>235</v>
      </c>
      <c r="C140" s="4">
        <v>22432</v>
      </c>
      <c r="D140" s="4">
        <f t="shared" si="16"/>
        <v>7.0214097909102291</v>
      </c>
      <c r="E140" s="4">
        <v>0</v>
      </c>
      <c r="F140" s="4">
        <f t="shared" si="17"/>
        <v>0</v>
      </c>
      <c r="G140" s="29">
        <f t="shared" si="18"/>
        <v>-7.0214097909102291</v>
      </c>
      <c r="H140" s="30">
        <f t="shared" si="19"/>
        <v>-1</v>
      </c>
    </row>
    <row r="141" spans="1:8" x14ac:dyDescent="0.3">
      <c r="A141">
        <v>440</v>
      </c>
      <c r="B141" s="2" t="s">
        <v>236</v>
      </c>
      <c r="C141" s="4">
        <v>13290</v>
      </c>
      <c r="D141" s="4">
        <f t="shared" si="16"/>
        <v>4.1598848128208337</v>
      </c>
      <c r="E141" s="4">
        <v>0</v>
      </c>
      <c r="F141" s="4">
        <f t="shared" si="17"/>
        <v>0</v>
      </c>
      <c r="G141" s="29">
        <f t="shared" si="18"/>
        <v>-4.1598848128208337</v>
      </c>
      <c r="H141" s="30">
        <f t="shared" si="19"/>
        <v>-1</v>
      </c>
    </row>
    <row r="142" spans="1:8" x14ac:dyDescent="0.3">
      <c r="A142">
        <v>2100</v>
      </c>
      <c r="B142" s="2" t="s">
        <v>81</v>
      </c>
      <c r="C142" s="4">
        <v>91901</v>
      </c>
      <c r="D142" s="4">
        <f t="shared" si="16"/>
        <v>28.765806936271439</v>
      </c>
      <c r="E142" s="4">
        <v>50000</v>
      </c>
      <c r="F142" s="4">
        <f t="shared" si="17"/>
        <v>15.715363339200403</v>
      </c>
      <c r="G142" s="29">
        <f t="shared" si="18"/>
        <v>-13.050443597071036</v>
      </c>
      <c r="H142" s="30">
        <f t="shared" si="19"/>
        <v>-0.45367903726752212</v>
      </c>
    </row>
    <row r="143" spans="1:8" x14ac:dyDescent="0.3">
      <c r="A143">
        <v>2200</v>
      </c>
      <c r="B143" s="2" t="s">
        <v>237</v>
      </c>
      <c r="C143" s="4">
        <v>325137</v>
      </c>
      <c r="D143" s="4">
        <f t="shared" si="16"/>
        <v>101.77068987104043</v>
      </c>
      <c r="E143" s="4">
        <v>322833</v>
      </c>
      <c r="F143" s="4">
        <f t="shared" si="17"/>
        <v>101.46875785768167</v>
      </c>
      <c r="G143" s="29">
        <f t="shared" si="18"/>
        <v>-0.30193201335876552</v>
      </c>
      <c r="H143" s="30">
        <f t="shared" si="19"/>
        <v>-2.9667875273456548E-3</v>
      </c>
    </row>
    <row r="144" spans="1:8" x14ac:dyDescent="0.3">
      <c r="A144">
        <v>2300</v>
      </c>
      <c r="B144" s="2" t="s">
        <v>85</v>
      </c>
      <c r="C144" s="4">
        <v>14426</v>
      </c>
      <c r="D144" s="4">
        <f t="shared" si="16"/>
        <v>4.5154626267684987</v>
      </c>
      <c r="E144" s="4">
        <v>0</v>
      </c>
      <c r="F144" s="4">
        <f t="shared" si="17"/>
        <v>0</v>
      </c>
      <c r="G144" s="29">
        <f t="shared" si="18"/>
        <v>-4.5154626267684987</v>
      </c>
      <c r="H144" s="30">
        <f t="shared" si="19"/>
        <v>-1</v>
      </c>
    </row>
    <row r="145" spans="1:8" x14ac:dyDescent="0.3">
      <c r="A145">
        <v>2400</v>
      </c>
      <c r="B145" s="2" t="s">
        <v>87</v>
      </c>
      <c r="C145" s="4">
        <v>63661</v>
      </c>
      <c r="D145" s="4">
        <f t="shared" si="16"/>
        <v>19.926442969825967</v>
      </c>
      <c r="E145" s="4">
        <v>679</v>
      </c>
      <c r="F145" s="4">
        <f t="shared" si="17"/>
        <v>0.21341463414634146</v>
      </c>
      <c r="G145" s="29">
        <f t="shared" si="18"/>
        <v>-19.713028335679624</v>
      </c>
      <c r="H145" s="30">
        <f t="shared" si="19"/>
        <v>-0.98928987805452728</v>
      </c>
    </row>
    <row r="146" spans="1:8" x14ac:dyDescent="0.3">
      <c r="A146">
        <v>2500</v>
      </c>
      <c r="B146" s="2" t="s">
        <v>238</v>
      </c>
      <c r="C146" s="4">
        <v>142729</v>
      </c>
      <c r="D146" s="4">
        <f t="shared" si="16"/>
        <v>44.675410041317136</v>
      </c>
      <c r="E146" s="4">
        <v>50720</v>
      </c>
      <c r="F146" s="4">
        <f t="shared" si="17"/>
        <v>15.941664571284889</v>
      </c>
      <c r="G146" s="29">
        <f t="shared" si="18"/>
        <v>-28.733745470032247</v>
      </c>
      <c r="H146" s="30">
        <f t="shared" si="19"/>
        <v>-0.64316691091270195</v>
      </c>
    </row>
    <row r="147" spans="1:8" x14ac:dyDescent="0.3">
      <c r="A147">
        <v>2600</v>
      </c>
      <c r="B147" s="2" t="s">
        <v>239</v>
      </c>
      <c r="C147" s="4">
        <v>34080</v>
      </c>
      <c r="D147" s="4">
        <f t="shared" si="16"/>
        <v>10.667334418429949</v>
      </c>
      <c r="E147" s="4">
        <v>8166</v>
      </c>
      <c r="F147" s="4">
        <f t="shared" si="17"/>
        <v>2.5666331405582099</v>
      </c>
      <c r="G147" s="29">
        <f t="shared" si="18"/>
        <v>-8.1007012778717389</v>
      </c>
      <c r="H147" s="30">
        <f t="shared" si="19"/>
        <v>-0.75939320547372746</v>
      </c>
    </row>
    <row r="148" spans="1:8" x14ac:dyDescent="0.3">
      <c r="A148" s="1"/>
      <c r="B148" s="1" t="s">
        <v>106</v>
      </c>
      <c r="C148" s="5">
        <v>2488040</v>
      </c>
      <c r="D148" s="5">
        <f t="shared" si="16"/>
        <v>778.77801427319389</v>
      </c>
      <c r="E148" s="5">
        <v>1814543</v>
      </c>
      <c r="F148" s="5">
        <f t="shared" si="17"/>
        <v>570.32405079205432</v>
      </c>
      <c r="G148" s="15">
        <f t="shared" si="18"/>
        <v>-208.45396348113957</v>
      </c>
      <c r="H148" s="14">
        <f t="shared" si="19"/>
        <v>-0.26766801278498126</v>
      </c>
    </row>
    <row r="149" spans="1:8" x14ac:dyDescent="0.3">
      <c r="G149" s="15"/>
      <c r="H149" s="14"/>
    </row>
    <row r="150" spans="1:8" x14ac:dyDescent="0.3">
      <c r="A150" s="91" t="s">
        <v>240</v>
      </c>
      <c r="B150" s="91"/>
      <c r="C150" s="91"/>
      <c r="D150" s="91"/>
      <c r="E150" s="91"/>
      <c r="F150" s="91"/>
      <c r="G150" s="91"/>
      <c r="H150" s="91"/>
    </row>
    <row r="151" spans="1:8" x14ac:dyDescent="0.3">
      <c r="A151" s="10">
        <v>200</v>
      </c>
      <c r="B151" t="s">
        <v>246</v>
      </c>
      <c r="C151" s="4">
        <f>2179646+1104102+11446</f>
        <v>3295194</v>
      </c>
      <c r="D151" s="4">
        <f t="shared" ref="D151:D158" si="20">C151/$I$1</f>
        <v>1031.4241893076248</v>
      </c>
      <c r="E151" s="4">
        <f>1958279+1040503+13460</f>
        <v>3012242</v>
      </c>
      <c r="F151" s="4">
        <f t="shared" ref="F151:F158" si="21">E151/$I$2</f>
        <v>946.76954991199398</v>
      </c>
      <c r="G151" s="29">
        <f t="shared" ref="G151:G158" si="22">F151-D151</f>
        <v>-84.654639395630852</v>
      </c>
      <c r="H151" s="30">
        <f t="shared" ref="H151:H158" si="23">G151/D151</f>
        <v>-8.2075483853503453E-2</v>
      </c>
    </row>
    <row r="152" spans="1:8" x14ac:dyDescent="0.3">
      <c r="A152" s="10">
        <v>200</v>
      </c>
      <c r="B152" t="s">
        <v>247</v>
      </c>
      <c r="C152" s="4">
        <f>136130+94819+5979+59582</f>
        <v>296510</v>
      </c>
      <c r="D152" s="4">
        <f t="shared" si="20"/>
        <v>92.810191561287084</v>
      </c>
      <c r="E152" s="4">
        <f>129488+88837+8590+50000</f>
        <v>276915</v>
      </c>
      <c r="F152" s="4">
        <f t="shared" si="21"/>
        <v>87.036396781493593</v>
      </c>
      <c r="G152" s="29">
        <f t="shared" si="22"/>
        <v>-5.7737947797934908</v>
      </c>
      <c r="H152" s="30">
        <f t="shared" si="23"/>
        <v>-6.2210783995427628E-2</v>
      </c>
    </row>
    <row r="153" spans="1:8" x14ac:dyDescent="0.3">
      <c r="A153" s="3">
        <v>200</v>
      </c>
      <c r="B153" s="1" t="s">
        <v>116</v>
      </c>
      <c r="C153" s="5">
        <f>SUM(C151:C152)</f>
        <v>3591704</v>
      </c>
      <c r="D153" s="5">
        <f t="shared" si="20"/>
        <v>1124.234380868912</v>
      </c>
      <c r="E153" s="5">
        <f>SUM(E151:E152)</f>
        <v>3289157</v>
      </c>
      <c r="F153" s="5">
        <f t="shared" si="21"/>
        <v>1033.8059466934876</v>
      </c>
      <c r="G153" s="15">
        <f t="shared" si="22"/>
        <v>-90.4284341754244</v>
      </c>
      <c r="H153" s="14">
        <f t="shared" si="23"/>
        <v>-8.0435570833132644E-2</v>
      </c>
    </row>
    <row r="154" spans="1:8" x14ac:dyDescent="0.3">
      <c r="A154">
        <v>2100</v>
      </c>
      <c r="B154" t="s">
        <v>81</v>
      </c>
      <c r="C154" s="4">
        <v>1275516</v>
      </c>
      <c r="D154" s="4">
        <f t="shared" si="20"/>
        <v>399.24752723175158</v>
      </c>
      <c r="E154" s="4">
        <v>1307968</v>
      </c>
      <c r="F154" s="4">
        <f t="shared" si="21"/>
        <v>411.10384712094543</v>
      </c>
      <c r="G154" s="29">
        <f t="shared" si="22"/>
        <v>11.856319889193855</v>
      </c>
      <c r="H154" s="30">
        <f t="shared" si="23"/>
        <v>2.969666455144156E-2</v>
      </c>
    </row>
    <row r="155" spans="1:8" x14ac:dyDescent="0.3">
      <c r="A155">
        <v>2200</v>
      </c>
      <c r="B155" t="s">
        <v>237</v>
      </c>
      <c r="C155" s="4">
        <v>14486</v>
      </c>
      <c r="D155" s="4">
        <f t="shared" si="20"/>
        <v>4.5342431451108052</v>
      </c>
      <c r="E155" s="4">
        <v>15544</v>
      </c>
      <c r="F155" s="4">
        <f t="shared" si="21"/>
        <v>4.8855921548906212</v>
      </c>
      <c r="G155" s="29">
        <f t="shared" si="22"/>
        <v>0.35134900977981598</v>
      </c>
      <c r="H155" s="30">
        <f t="shared" si="23"/>
        <v>7.7487906699196196E-2</v>
      </c>
    </row>
    <row r="156" spans="1:8" x14ac:dyDescent="0.3">
      <c r="A156">
        <v>2400</v>
      </c>
      <c r="B156" t="s">
        <v>87</v>
      </c>
      <c r="C156" s="4">
        <v>0</v>
      </c>
      <c r="D156" s="4">
        <f t="shared" si="20"/>
        <v>0</v>
      </c>
      <c r="E156" s="4">
        <v>0</v>
      </c>
      <c r="F156" s="4">
        <f t="shared" si="21"/>
        <v>0</v>
      </c>
      <c r="G156" s="29">
        <f t="shared" si="22"/>
        <v>0</v>
      </c>
      <c r="H156" s="30" t="e">
        <f t="shared" si="23"/>
        <v>#DIV/0!</v>
      </c>
    </row>
    <row r="157" spans="1:8" x14ac:dyDescent="0.3">
      <c r="A157">
        <v>2600</v>
      </c>
      <c r="B157" t="s">
        <v>165</v>
      </c>
      <c r="C157" s="4">
        <v>1291230</v>
      </c>
      <c r="D157" s="4">
        <f t="shared" si="20"/>
        <v>404.16614498560159</v>
      </c>
      <c r="E157" s="4">
        <v>1325601</v>
      </c>
      <c r="F157" s="4">
        <f t="shared" si="21"/>
        <v>416.64602715614785</v>
      </c>
      <c r="G157" s="29">
        <f t="shared" si="22"/>
        <v>12.479882170546261</v>
      </c>
      <c r="H157" s="30">
        <f t="shared" si="23"/>
        <v>3.0878098834801852E-2</v>
      </c>
    </row>
    <row r="158" spans="1:8" x14ac:dyDescent="0.3">
      <c r="A158" s="1"/>
      <c r="B158" s="1" t="s">
        <v>222</v>
      </c>
      <c r="C158" s="5">
        <v>4971292</v>
      </c>
      <c r="D158" s="5">
        <f t="shared" si="20"/>
        <v>1556.0573431826717</v>
      </c>
      <c r="E158" s="5">
        <v>4688973</v>
      </c>
      <c r="F158" s="5">
        <f t="shared" si="21"/>
        <v>1473.7782876540107</v>
      </c>
      <c r="G158" s="15">
        <f t="shared" si="22"/>
        <v>-82.279055528661047</v>
      </c>
      <c r="H158" s="14">
        <f t="shared" si="23"/>
        <v>-5.2876621731929314E-2</v>
      </c>
    </row>
    <row r="159" spans="1:8" x14ac:dyDescent="0.3">
      <c r="G159" s="15"/>
      <c r="H159" s="14"/>
    </row>
    <row r="160" spans="1:8" x14ac:dyDescent="0.3">
      <c r="A160" s="91" t="s">
        <v>248</v>
      </c>
      <c r="B160" s="91"/>
      <c r="C160" s="91"/>
      <c r="D160" s="91"/>
      <c r="E160" s="91"/>
      <c r="F160" s="91"/>
      <c r="G160" s="91"/>
      <c r="H160" s="91"/>
    </row>
    <row r="161" spans="1:8" x14ac:dyDescent="0.3">
      <c r="A161">
        <v>100</v>
      </c>
      <c r="B161" s="2" t="s">
        <v>249</v>
      </c>
      <c r="C161" s="4">
        <v>435977</v>
      </c>
      <c r="D161" s="4">
        <f>C161/$I$1</f>
        <v>136.46456742206084</v>
      </c>
      <c r="E161" s="4">
        <v>55387</v>
      </c>
      <c r="F161" s="4">
        <f>E161/$I$2</f>
        <v>17.408536585365855</v>
      </c>
      <c r="G161" s="29">
        <f>F161-D161</f>
        <v>-119.05603083669499</v>
      </c>
      <c r="H161" s="30">
        <f>G161/D161</f>
        <v>-0.87243181937825431</v>
      </c>
    </row>
    <row r="162" spans="1:8" x14ac:dyDescent="0.3">
      <c r="B162" s="2"/>
      <c r="G162" s="29"/>
      <c r="H162" s="30"/>
    </row>
    <row r="163" spans="1:8" x14ac:dyDescent="0.3">
      <c r="A163">
        <v>200</v>
      </c>
      <c r="B163" t="s">
        <v>250</v>
      </c>
      <c r="C163" s="4">
        <f>457916+324707+4800+117141+25546+1100</f>
        <v>931210</v>
      </c>
      <c r="D163" s="4">
        <f>C163/$I$1</f>
        <v>291.47677475898331</v>
      </c>
      <c r="E163" s="4">
        <v>881312</v>
      </c>
      <c r="F163" s="4">
        <f>E163/$I$2</f>
        <v>277.0027659039477</v>
      </c>
      <c r="G163" s="29">
        <f>F163-D163</f>
        <v>-14.474008855035606</v>
      </c>
      <c r="H163" s="30">
        <f>G163/D163</f>
        <v>-4.9657503130408565E-2</v>
      </c>
    </row>
    <row r="164" spans="1:8" x14ac:dyDescent="0.3">
      <c r="A164">
        <v>200</v>
      </c>
      <c r="B164" t="s">
        <v>251</v>
      </c>
      <c r="C164" s="4">
        <f>7200+2645</f>
        <v>9845</v>
      </c>
      <c r="D164" s="4">
        <f>C164/$I$1</f>
        <v>3.0815700513334168</v>
      </c>
      <c r="E164" s="4">
        <v>0</v>
      </c>
      <c r="F164" s="4">
        <f>E164/$I$2</f>
        <v>0</v>
      </c>
      <c r="G164" s="29">
        <f>F164-D164</f>
        <v>-3.0815700513334168</v>
      </c>
      <c r="H164" s="30">
        <f>G164/D164</f>
        <v>-1</v>
      </c>
    </row>
    <row r="165" spans="1:8" x14ac:dyDescent="0.3">
      <c r="A165" s="1">
        <v>200</v>
      </c>
      <c r="B165" s="1" t="s">
        <v>116</v>
      </c>
      <c r="C165" s="5">
        <f>SUM(C163:C164)</f>
        <v>941055</v>
      </c>
      <c r="D165" s="5">
        <f t="shared" ref="D165:D195" si="24">C165/$I$1</f>
        <v>294.55834481031673</v>
      </c>
      <c r="E165" s="5">
        <f>SUM(E163:E164)</f>
        <v>881312</v>
      </c>
      <c r="F165" s="5">
        <f>E165/$I$2</f>
        <v>277.0027659039477</v>
      </c>
      <c r="G165" s="15">
        <f>F165-D165</f>
        <v>-17.555578906369021</v>
      </c>
      <c r="H165" s="14">
        <f>G165/D165</f>
        <v>-5.9599665790063018E-2</v>
      </c>
    </row>
    <row r="166" spans="1:8" x14ac:dyDescent="0.3">
      <c r="G166" s="15"/>
      <c r="H166" s="14"/>
    </row>
    <row r="167" spans="1:8" x14ac:dyDescent="0.3">
      <c r="A167">
        <v>300</v>
      </c>
      <c r="B167" t="s">
        <v>234</v>
      </c>
      <c r="C167" s="4">
        <v>49206</v>
      </c>
      <c r="D167" s="4">
        <f t="shared" si="24"/>
        <v>15.401903092525354</v>
      </c>
      <c r="E167" s="4">
        <v>39995</v>
      </c>
      <c r="F167" s="4">
        <f t="shared" ref="F167:F177" si="25">E167/$I$2</f>
        <v>12.570719135026403</v>
      </c>
      <c r="G167" s="29">
        <f t="shared" ref="G167:G177" si="26">F167-D167</f>
        <v>-2.8311839574989506</v>
      </c>
      <c r="H167" s="30">
        <f t="shared" ref="H167:H177" si="27">G167/D167</f>
        <v>-0.18382039806969977</v>
      </c>
    </row>
    <row r="168" spans="1:8" x14ac:dyDescent="0.3">
      <c r="A168">
        <v>400</v>
      </c>
      <c r="B168" t="s">
        <v>235</v>
      </c>
      <c r="C168" s="4">
        <v>204745</v>
      </c>
      <c r="D168" s="4">
        <f t="shared" si="24"/>
        <v>64.086953799924871</v>
      </c>
      <c r="E168" s="4">
        <v>180715</v>
      </c>
      <c r="F168" s="4">
        <f t="shared" si="25"/>
        <v>56.800037716872019</v>
      </c>
      <c r="G168" s="29">
        <f t="shared" si="26"/>
        <v>-7.2869160830528514</v>
      </c>
      <c r="H168" s="30">
        <f t="shared" si="27"/>
        <v>-0.11370358007344381</v>
      </c>
    </row>
    <row r="169" spans="1:8" x14ac:dyDescent="0.3">
      <c r="A169" s="2">
        <v>440</v>
      </c>
      <c r="B169" s="2" t="s">
        <v>145</v>
      </c>
      <c r="C169" s="4">
        <v>4796</v>
      </c>
      <c r="D169" s="4">
        <f t="shared" si="24"/>
        <v>1.5011894328283459</v>
      </c>
      <c r="E169" s="4">
        <v>0</v>
      </c>
      <c r="F169" s="4">
        <f t="shared" si="25"/>
        <v>0</v>
      </c>
      <c r="G169" s="29">
        <f t="shared" si="26"/>
        <v>-1.5011894328283459</v>
      </c>
      <c r="H169" s="30">
        <f t="shared" si="27"/>
        <v>-1</v>
      </c>
    </row>
    <row r="170" spans="1:8" x14ac:dyDescent="0.3">
      <c r="A170" s="2">
        <v>800</v>
      </c>
      <c r="B170" s="2" t="s">
        <v>180</v>
      </c>
      <c r="C170" s="4">
        <v>44621</v>
      </c>
      <c r="D170" s="4">
        <f t="shared" si="24"/>
        <v>13.966758482534118</v>
      </c>
      <c r="E170" s="4">
        <v>33659</v>
      </c>
      <c r="F170" s="4">
        <f t="shared" si="25"/>
        <v>10.579268292682928</v>
      </c>
      <c r="G170" s="29">
        <f t="shared" si="26"/>
        <v>-3.3874901898511904</v>
      </c>
      <c r="H170" s="30">
        <f t="shared" si="27"/>
        <v>-0.24253946927537667</v>
      </c>
    </row>
    <row r="171" spans="1:8" x14ac:dyDescent="0.3">
      <c r="A171" s="2">
        <v>2100</v>
      </c>
      <c r="B171" s="2" t="s">
        <v>81</v>
      </c>
      <c r="C171" s="4">
        <v>209420</v>
      </c>
      <c r="D171" s="4">
        <f t="shared" si="24"/>
        <v>65.550269187429564</v>
      </c>
      <c r="E171" s="4">
        <v>215704</v>
      </c>
      <c r="F171" s="4">
        <f t="shared" si="25"/>
        <v>67.79733467437768</v>
      </c>
      <c r="G171" s="29">
        <f t="shared" si="26"/>
        <v>2.2470654869481166</v>
      </c>
      <c r="H171" s="30">
        <f t="shared" si="27"/>
        <v>3.4280034465198374E-2</v>
      </c>
    </row>
    <row r="172" spans="1:8" x14ac:dyDescent="0.3">
      <c r="A172" s="2">
        <v>2200</v>
      </c>
      <c r="B172" s="2" t="s">
        <v>83</v>
      </c>
      <c r="C172" s="4">
        <v>722436</v>
      </c>
      <c r="D172" s="4">
        <f t="shared" si="24"/>
        <v>226.12870915237258</v>
      </c>
      <c r="E172" s="4">
        <v>317633</v>
      </c>
      <c r="F172" s="4">
        <f t="shared" si="25"/>
        <v>99.834360070404827</v>
      </c>
      <c r="G172" s="29">
        <f t="shared" si="26"/>
        <v>-126.29434908196775</v>
      </c>
      <c r="H172" s="30">
        <f t="shared" si="27"/>
        <v>-0.5585064787013253</v>
      </c>
    </row>
    <row r="173" spans="1:8" x14ac:dyDescent="0.3">
      <c r="A173" s="2">
        <v>2400</v>
      </c>
      <c r="B173" s="2" t="s">
        <v>87</v>
      </c>
      <c r="C173" s="4">
        <v>55277</v>
      </c>
      <c r="D173" s="4">
        <f t="shared" si="24"/>
        <v>17.302178540127706</v>
      </c>
      <c r="E173" s="4">
        <v>0</v>
      </c>
      <c r="F173" s="4">
        <f t="shared" si="25"/>
        <v>0</v>
      </c>
      <c r="G173" s="29">
        <f t="shared" si="26"/>
        <v>-17.302178540127706</v>
      </c>
      <c r="H173" s="30">
        <f t="shared" si="27"/>
        <v>-1</v>
      </c>
    </row>
    <row r="174" spans="1:8" x14ac:dyDescent="0.3">
      <c r="A174" s="2">
        <v>2500</v>
      </c>
      <c r="B174" s="2" t="s">
        <v>89</v>
      </c>
      <c r="C174" s="4">
        <v>206708</v>
      </c>
      <c r="D174" s="4">
        <f t="shared" si="24"/>
        <v>64.701389758357323</v>
      </c>
      <c r="E174" s="4">
        <v>171922</v>
      </c>
      <c r="F174" s="4">
        <f t="shared" si="25"/>
        <v>54.036333920040235</v>
      </c>
      <c r="G174" s="29">
        <f t="shared" si="26"/>
        <v>-10.665055838317087</v>
      </c>
      <c r="H174" s="30">
        <f t="shared" si="27"/>
        <v>-0.16483503489103196</v>
      </c>
    </row>
    <row r="175" spans="1:8" x14ac:dyDescent="0.3">
      <c r="A175" s="2">
        <v>2600</v>
      </c>
      <c r="B175" s="2" t="s">
        <v>165</v>
      </c>
      <c r="C175" s="4">
        <v>39456</v>
      </c>
      <c r="D175" s="4">
        <f t="shared" si="24"/>
        <v>12.350068861900589</v>
      </c>
      <c r="E175" s="4">
        <v>0</v>
      </c>
      <c r="F175" s="4">
        <f t="shared" si="25"/>
        <v>0</v>
      </c>
      <c r="G175" s="29">
        <f t="shared" si="26"/>
        <v>-12.350068861900589</v>
      </c>
      <c r="H175" s="30">
        <f t="shared" si="27"/>
        <v>-1</v>
      </c>
    </row>
    <row r="176" spans="1:8" x14ac:dyDescent="0.3">
      <c r="A176" s="2">
        <v>2700</v>
      </c>
      <c r="B176" s="2" t="s">
        <v>93</v>
      </c>
      <c r="C176" s="4">
        <v>39432</v>
      </c>
      <c r="D176" s="4">
        <f t="shared" si="24"/>
        <v>12.342556654563666</v>
      </c>
      <c r="E176" s="4">
        <v>0</v>
      </c>
      <c r="F176" s="4">
        <f t="shared" si="25"/>
        <v>0</v>
      </c>
      <c r="G176" s="29">
        <f t="shared" si="26"/>
        <v>-12.342556654563666</v>
      </c>
      <c r="H176" s="30">
        <f t="shared" si="27"/>
        <v>-1</v>
      </c>
    </row>
    <row r="177" spans="1:8" x14ac:dyDescent="0.3">
      <c r="A177" s="1"/>
      <c r="B177" s="1" t="s">
        <v>222</v>
      </c>
      <c r="C177" s="5">
        <v>2953129</v>
      </c>
      <c r="D177" s="5">
        <f t="shared" si="24"/>
        <v>924.35488919494173</v>
      </c>
      <c r="E177" s="5">
        <v>1896327</v>
      </c>
      <c r="F177" s="5">
        <f t="shared" si="25"/>
        <v>596.02935629871763</v>
      </c>
      <c r="G177" s="15">
        <f t="shared" si="26"/>
        <v>-328.3255328962241</v>
      </c>
      <c r="H177" s="14">
        <f t="shared" si="27"/>
        <v>-0.35519424058239812</v>
      </c>
    </row>
    <row r="178" spans="1:8" x14ac:dyDescent="0.3">
      <c r="G178" s="15"/>
      <c r="H178" s="14"/>
    </row>
    <row r="179" spans="1:8" x14ac:dyDescent="0.3">
      <c r="A179" s="91" t="s">
        <v>252</v>
      </c>
      <c r="B179" s="91"/>
      <c r="C179" s="91"/>
      <c r="D179" s="91"/>
      <c r="E179" s="91"/>
      <c r="F179" s="91"/>
      <c r="G179" s="91"/>
      <c r="H179" s="91"/>
    </row>
    <row r="180" spans="1:8" x14ac:dyDescent="0.3">
      <c r="A180">
        <v>3100</v>
      </c>
      <c r="B180" t="s">
        <v>254</v>
      </c>
      <c r="C180" s="4">
        <v>1258985</v>
      </c>
      <c r="D180" s="4">
        <f t="shared" si="24"/>
        <v>394.07318141980716</v>
      </c>
      <c r="E180" s="4">
        <v>1310661</v>
      </c>
      <c r="F180" s="4">
        <f>E180/$I$2</f>
        <v>411.95027659039476</v>
      </c>
      <c r="G180" s="29">
        <f>F180-D180</f>
        <v>17.877095170587609</v>
      </c>
      <c r="H180" s="30">
        <f>G180/D180</f>
        <v>4.5364911933814381E-2</v>
      </c>
    </row>
    <row r="181" spans="1:8" x14ac:dyDescent="0.3">
      <c r="A181">
        <v>5000</v>
      </c>
      <c r="B181" t="s">
        <v>177</v>
      </c>
      <c r="C181" s="4">
        <v>16247</v>
      </c>
      <c r="D181" s="4">
        <f t="shared" si="24"/>
        <v>5.085451358457493</v>
      </c>
      <c r="E181" s="4">
        <v>17000</v>
      </c>
      <c r="F181" s="4">
        <f>E181/$I$2</f>
        <v>5.3432235353281365</v>
      </c>
      <c r="G181" s="29">
        <f>F181-D181</f>
        <v>0.25777217687064358</v>
      </c>
      <c r="H181" s="30">
        <f>G181/D181</f>
        <v>5.0688160932254089E-2</v>
      </c>
    </row>
    <row r="182" spans="1:8" x14ac:dyDescent="0.3">
      <c r="B182" s="1" t="s">
        <v>106</v>
      </c>
      <c r="C182" s="5">
        <v>1440999</v>
      </c>
      <c r="D182" s="5">
        <f t="shared" si="24"/>
        <v>451.04513584574931</v>
      </c>
      <c r="E182" s="5">
        <v>1380917</v>
      </c>
      <c r="F182" s="5">
        <f>E182/$I$2</f>
        <v>434.03224792557205</v>
      </c>
      <c r="G182" s="15">
        <f>F182-D182</f>
        <v>-17.012887920177263</v>
      </c>
      <c r="H182" s="14">
        <f>G182/D182</f>
        <v>-3.7718814744064584E-2</v>
      </c>
    </row>
    <row r="183" spans="1:8" x14ac:dyDescent="0.3">
      <c r="G183" s="15"/>
      <c r="H183" s="14"/>
    </row>
    <row r="184" spans="1:8" x14ac:dyDescent="0.3">
      <c r="A184" s="91" t="s">
        <v>258</v>
      </c>
      <c r="B184" s="91"/>
      <c r="C184" s="91"/>
      <c r="D184" s="91"/>
      <c r="E184" s="91"/>
      <c r="F184" s="91"/>
      <c r="G184" s="91"/>
      <c r="H184" s="91"/>
    </row>
    <row r="185" spans="1:8" x14ac:dyDescent="0.3">
      <c r="A185">
        <v>100</v>
      </c>
      <c r="B185" s="2" t="s">
        <v>249</v>
      </c>
      <c r="C185" s="4">
        <v>584435</v>
      </c>
      <c r="D185" s="4">
        <f t="shared" si="24"/>
        <v>182.9332039564292</v>
      </c>
      <c r="E185" s="4">
        <v>60000</v>
      </c>
      <c r="F185" s="4">
        <f>E185/$I$2</f>
        <v>18.858436007040485</v>
      </c>
      <c r="G185" s="29">
        <f>F185-D185</f>
        <v>-164.0747679493887</v>
      </c>
      <c r="H185" s="30">
        <f>G185/D185</f>
        <v>-0.89691080897740039</v>
      </c>
    </row>
    <row r="186" spans="1:8" x14ac:dyDescent="0.3">
      <c r="A186">
        <v>920</v>
      </c>
      <c r="B186" s="2" t="s">
        <v>259</v>
      </c>
      <c r="C186" s="4">
        <v>10000</v>
      </c>
      <c r="D186" s="4">
        <f t="shared" si="24"/>
        <v>3.1300863903843745</v>
      </c>
      <c r="E186" s="4">
        <v>0</v>
      </c>
      <c r="F186" s="4">
        <f>E186/$I$2</f>
        <v>0</v>
      </c>
      <c r="G186" s="29">
        <f>F186-D186</f>
        <v>-3.1300863903843745</v>
      </c>
      <c r="H186" s="30">
        <f>G186/D186</f>
        <v>-1</v>
      </c>
    </row>
    <row r="187" spans="1:8" x14ac:dyDescent="0.3">
      <c r="A187">
        <v>2000</v>
      </c>
      <c r="B187" s="2" t="s">
        <v>260</v>
      </c>
      <c r="C187" s="4">
        <v>521060</v>
      </c>
      <c r="D187" s="4">
        <f t="shared" si="24"/>
        <v>163.09628145736821</v>
      </c>
      <c r="E187" s="4">
        <v>722000</v>
      </c>
      <c r="F187" s="4">
        <f>E187/$I$2</f>
        <v>226.92984661805383</v>
      </c>
      <c r="G187" s="29">
        <f>F187-D187</f>
        <v>63.833565160685623</v>
      </c>
      <c r="H187" s="30">
        <f>G187/D187</f>
        <v>0.3913857789416928</v>
      </c>
    </row>
    <row r="188" spans="1:8" x14ac:dyDescent="0.3">
      <c r="A188" t="s">
        <v>261</v>
      </c>
      <c r="B188" s="2" t="s">
        <v>262</v>
      </c>
      <c r="C188" s="4">
        <v>1279250</v>
      </c>
      <c r="D188" s="4">
        <f t="shared" si="24"/>
        <v>400.41630148992112</v>
      </c>
      <c r="E188" s="4">
        <v>820778</v>
      </c>
      <c r="F188" s="4">
        <f>E188/$I$2</f>
        <v>257.97648981644454</v>
      </c>
      <c r="G188" s="29">
        <f>F188-D188</f>
        <v>-142.43981167347658</v>
      </c>
      <c r="H188" s="30">
        <f>G188/D188</f>
        <v>-0.35572930258700253</v>
      </c>
    </row>
    <row r="189" spans="1:8" x14ac:dyDescent="0.3">
      <c r="B189" s="1" t="s">
        <v>106</v>
      </c>
      <c r="C189" s="5">
        <v>3114181</v>
      </c>
      <c r="D189" s="5">
        <f t="shared" si="24"/>
        <v>974.7655565293602</v>
      </c>
      <c r="E189" s="5">
        <v>2754254</v>
      </c>
      <c r="F189" s="5">
        <f>E189/$I$2</f>
        <v>865.68204676892128</v>
      </c>
      <c r="G189" s="15">
        <f>F189-D189</f>
        <v>-109.08350976043891</v>
      </c>
      <c r="H189" s="14">
        <f>G189/D189</f>
        <v>-0.11190743151494735</v>
      </c>
    </row>
    <row r="190" spans="1:8" x14ac:dyDescent="0.3">
      <c r="G190" s="15"/>
      <c r="H190" s="14"/>
    </row>
    <row r="191" spans="1:8" x14ac:dyDescent="0.3">
      <c r="A191" s="91" t="s">
        <v>263</v>
      </c>
      <c r="B191" s="91"/>
      <c r="C191" s="91"/>
      <c r="D191" s="91"/>
      <c r="E191" s="91"/>
      <c r="F191" s="91"/>
      <c r="G191" s="91"/>
      <c r="H191" s="91"/>
    </row>
    <row r="192" spans="1:8" x14ac:dyDescent="0.3">
      <c r="A192">
        <v>100</v>
      </c>
      <c r="B192" t="s">
        <v>249</v>
      </c>
      <c r="C192" s="4">
        <v>11933</v>
      </c>
      <c r="D192" s="4">
        <f t="shared" si="24"/>
        <v>3.7351320896456741</v>
      </c>
      <c r="E192" s="4">
        <v>35000</v>
      </c>
      <c r="F192" s="28">
        <f>E192/$I$2</f>
        <v>11.000754337440283</v>
      </c>
      <c r="G192" s="29">
        <f>F192-D192</f>
        <v>7.2656222477946084</v>
      </c>
      <c r="H192" s="30">
        <f>G192/D192</f>
        <v>1.9452115945071831</v>
      </c>
    </row>
    <row r="193" spans="1:8" x14ac:dyDescent="0.3">
      <c r="A193">
        <v>920</v>
      </c>
      <c r="B193" t="s">
        <v>266</v>
      </c>
      <c r="C193" s="4">
        <v>6688</v>
      </c>
      <c r="D193" s="4">
        <f t="shared" si="24"/>
        <v>2.0934017778890697</v>
      </c>
      <c r="E193" s="4">
        <v>0</v>
      </c>
      <c r="F193" s="4">
        <f>E193/$I$2</f>
        <v>0</v>
      </c>
      <c r="G193" s="29">
        <f>F193-D193</f>
        <v>-2.0934017778890697</v>
      </c>
      <c r="H193" s="30">
        <f>G193/D193</f>
        <v>-1</v>
      </c>
    </row>
    <row r="194" spans="1:8" x14ac:dyDescent="0.3">
      <c r="A194">
        <v>2600</v>
      </c>
      <c r="B194" t="s">
        <v>260</v>
      </c>
      <c r="C194" s="4">
        <v>90396</v>
      </c>
      <c r="D194" s="4">
        <f t="shared" si="24"/>
        <v>28.294728934518592</v>
      </c>
      <c r="E194" s="4">
        <v>55000</v>
      </c>
      <c r="F194" s="4">
        <f>E194/$I$2</f>
        <v>17.286899673120445</v>
      </c>
      <c r="G194" s="29">
        <f>F194-D194</f>
        <v>-11.007829261398147</v>
      </c>
      <c r="H194" s="30">
        <f>G194/D194</f>
        <v>-0.38904169348549494</v>
      </c>
    </row>
    <row r="195" spans="1:8" x14ac:dyDescent="0.3">
      <c r="B195" s="1" t="s">
        <v>267</v>
      </c>
      <c r="C195" s="5">
        <v>386548</v>
      </c>
      <c r="D195" s="5">
        <f t="shared" si="24"/>
        <v>120.99286340302992</v>
      </c>
      <c r="E195" s="5">
        <v>341751</v>
      </c>
      <c r="F195" s="5">
        <f>E195/$I$2</f>
        <v>107.41482273070153</v>
      </c>
      <c r="G195" s="15">
        <f>F195-D195</f>
        <v>-13.578040672328385</v>
      </c>
      <c r="H195" s="14">
        <f>G195/D195</f>
        <v>-0.11222183102733613</v>
      </c>
    </row>
    <row r="196" spans="1:8" x14ac:dyDescent="0.3">
      <c r="G196" s="15"/>
      <c r="H196" s="14"/>
    </row>
    <row r="197" spans="1:8" x14ac:dyDescent="0.3">
      <c r="G197" s="15"/>
      <c r="H197" s="14"/>
    </row>
    <row r="198" spans="1:8" x14ac:dyDescent="0.3">
      <c r="G198" s="15"/>
      <c r="H198" s="14"/>
    </row>
    <row r="199" spans="1:8" x14ac:dyDescent="0.3">
      <c r="G199" s="15"/>
      <c r="H199" s="14"/>
    </row>
    <row r="200" spans="1:8" x14ac:dyDescent="0.3">
      <c r="G200" s="15"/>
      <c r="H200" s="14"/>
    </row>
    <row r="201" spans="1:8" x14ac:dyDescent="0.3">
      <c r="G201" s="15"/>
      <c r="H201" s="14"/>
    </row>
    <row r="202" spans="1:8" x14ac:dyDescent="0.3">
      <c r="G202" s="15"/>
      <c r="H202" s="14"/>
    </row>
    <row r="203" spans="1:8" x14ac:dyDescent="0.3">
      <c r="G203" s="15"/>
      <c r="H203" s="14"/>
    </row>
    <row r="204" spans="1:8" x14ac:dyDescent="0.3">
      <c r="G204" s="15"/>
      <c r="H204" s="14"/>
    </row>
    <row r="205" spans="1:8" x14ac:dyDescent="0.3">
      <c r="G205" s="15"/>
      <c r="H205" s="14"/>
    </row>
    <row r="206" spans="1:8" x14ac:dyDescent="0.3">
      <c r="G206" s="15"/>
      <c r="H206" s="14"/>
    </row>
    <row r="207" spans="1:8" x14ac:dyDescent="0.3">
      <c r="D207" s="5"/>
      <c r="G207" s="15"/>
      <c r="H207" s="14"/>
    </row>
    <row r="208" spans="1:8" x14ac:dyDescent="0.3">
      <c r="D208" s="5"/>
      <c r="G208" s="15"/>
      <c r="H208" s="14"/>
    </row>
    <row r="209" spans="4:8" x14ac:dyDescent="0.3">
      <c r="D209" s="5"/>
      <c r="G209" s="15"/>
      <c r="H209" s="14"/>
    </row>
    <row r="210" spans="4:8" x14ac:dyDescent="0.3">
      <c r="D210" s="5"/>
      <c r="G210" s="15"/>
      <c r="H210" s="14"/>
    </row>
    <row r="211" spans="4:8" x14ac:dyDescent="0.3">
      <c r="D211" s="5"/>
      <c r="G211" s="15"/>
      <c r="H211" s="14"/>
    </row>
    <row r="212" spans="4:8" x14ac:dyDescent="0.3">
      <c r="D212" s="5"/>
      <c r="G212" s="15"/>
      <c r="H212" s="14"/>
    </row>
    <row r="213" spans="4:8" x14ac:dyDescent="0.3">
      <c r="D213" s="5"/>
      <c r="G213" s="15"/>
      <c r="H213" s="14"/>
    </row>
    <row r="214" spans="4:8" x14ac:dyDescent="0.3">
      <c r="G214" s="15"/>
      <c r="H214" s="14"/>
    </row>
    <row r="215" spans="4:8" x14ac:dyDescent="0.3">
      <c r="G215" s="15"/>
      <c r="H215" s="14"/>
    </row>
    <row r="216" spans="4:8" x14ac:dyDescent="0.3">
      <c r="G216" s="15"/>
      <c r="H216" s="14"/>
    </row>
    <row r="217" spans="4:8" x14ac:dyDescent="0.3">
      <c r="G217" s="15"/>
      <c r="H217" s="14"/>
    </row>
    <row r="218" spans="4:8" x14ac:dyDescent="0.3">
      <c r="G218" s="15"/>
      <c r="H218" s="14"/>
    </row>
    <row r="219" spans="4:8" x14ac:dyDescent="0.3">
      <c r="G219" s="15"/>
      <c r="H219" s="14"/>
    </row>
    <row r="220" spans="4:8" x14ac:dyDescent="0.3">
      <c r="G220" s="15"/>
      <c r="H220" s="14"/>
    </row>
    <row r="221" spans="4:8" x14ac:dyDescent="0.3">
      <c r="G221" s="15"/>
      <c r="H221" s="14"/>
    </row>
    <row r="222" spans="4:8" x14ac:dyDescent="0.3">
      <c r="G222" s="15"/>
      <c r="H222" s="14"/>
    </row>
    <row r="223" spans="4:8" x14ac:dyDescent="0.3">
      <c r="G223" s="15"/>
      <c r="H223" s="14"/>
    </row>
    <row r="224" spans="4:8" x14ac:dyDescent="0.3">
      <c r="G224" s="15"/>
      <c r="H224" s="14"/>
    </row>
    <row r="225" spans="7:8" x14ac:dyDescent="0.3">
      <c r="G225" s="15"/>
      <c r="H225" s="14"/>
    </row>
    <row r="226" spans="7:8" x14ac:dyDescent="0.3">
      <c r="G226" s="15"/>
      <c r="H226" s="14"/>
    </row>
    <row r="227" spans="7:8" x14ac:dyDescent="0.3">
      <c r="G227" s="15"/>
      <c r="H227" s="14"/>
    </row>
    <row r="228" spans="7:8" x14ac:dyDescent="0.3">
      <c r="G228" s="15"/>
      <c r="H228" s="14"/>
    </row>
    <row r="229" spans="7:8" x14ac:dyDescent="0.3">
      <c r="G229" s="15"/>
      <c r="H229" s="14"/>
    </row>
    <row r="230" spans="7:8" x14ac:dyDescent="0.3">
      <c r="G230" s="15"/>
      <c r="H230" s="14"/>
    </row>
    <row r="231" spans="7:8" x14ac:dyDescent="0.3">
      <c r="G231" s="15"/>
      <c r="H231" s="14"/>
    </row>
    <row r="232" spans="7:8" x14ac:dyDescent="0.3">
      <c r="G232" s="15"/>
      <c r="H232" s="14"/>
    </row>
  </sheetData>
  <mergeCells count="9">
    <mergeCell ref="A191:H191"/>
    <mergeCell ref="A160:H160"/>
    <mergeCell ref="A179:H179"/>
    <mergeCell ref="A184:H184"/>
    <mergeCell ref="A125:H125"/>
    <mergeCell ref="A129:H129"/>
    <mergeCell ref="A134:H134"/>
    <mergeCell ref="A138:H138"/>
    <mergeCell ref="A150:H150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07BB-EAE2-460A-8A57-D3CF067FE835}">
  <sheetPr>
    <tabColor theme="9" tint="0.59999389629810485"/>
  </sheetPr>
  <dimension ref="A1:L136"/>
  <sheetViews>
    <sheetView topLeftCell="A120" workbookViewId="0">
      <selection activeCell="H131" sqref="H131"/>
    </sheetView>
  </sheetViews>
  <sheetFormatPr defaultRowHeight="14.4" x14ac:dyDescent="0.3"/>
  <cols>
    <col min="2" max="2" width="33.77734375" bestFit="1" customWidth="1"/>
    <col min="3" max="3" width="16.109375" bestFit="1" customWidth="1"/>
    <col min="4" max="4" width="16.109375" customWidth="1"/>
    <col min="5" max="5" width="16.109375" bestFit="1" customWidth="1"/>
    <col min="6" max="6" width="15.109375" customWidth="1"/>
    <col min="7" max="7" width="16.77734375" bestFit="1" customWidth="1"/>
    <col min="12" max="12" width="10.109375" bestFit="1" customWidth="1"/>
  </cols>
  <sheetData>
    <row r="1" spans="1:12" x14ac:dyDescent="0.3">
      <c r="B1" s="3" t="s">
        <v>41</v>
      </c>
      <c r="C1" s="12" t="s">
        <v>24</v>
      </c>
      <c r="D1" s="12" t="s">
        <v>269</v>
      </c>
      <c r="E1" s="5" t="s">
        <v>25</v>
      </c>
      <c r="F1" s="5" t="s">
        <v>270</v>
      </c>
      <c r="G1" s="1" t="s">
        <v>26</v>
      </c>
      <c r="H1" s="1" t="s">
        <v>27</v>
      </c>
      <c r="J1">
        <v>7725.5</v>
      </c>
      <c r="K1" s="54" t="s">
        <v>456</v>
      </c>
      <c r="L1" s="4">
        <v>7184</v>
      </c>
    </row>
    <row r="2" spans="1:12" x14ac:dyDescent="0.3">
      <c r="A2">
        <v>1110</v>
      </c>
      <c r="B2" t="s">
        <v>23</v>
      </c>
      <c r="C2" s="4">
        <v>10328212</v>
      </c>
      <c r="D2" s="4">
        <f>C2/$J$1</f>
        <v>1336.8988414989321</v>
      </c>
      <c r="E2" s="4">
        <v>10873508</v>
      </c>
      <c r="F2" s="4">
        <f>E2/$J$2</f>
        <v>1397.8387411940146</v>
      </c>
      <c r="G2" s="11">
        <f>F2-D2</f>
        <v>60.939899695082431</v>
      </c>
      <c r="H2" s="8">
        <f>G2/D2</f>
        <v>4.5583029772661453E-2</v>
      </c>
      <c r="J2">
        <v>7778.8</v>
      </c>
    </row>
    <row r="3" spans="1:12" x14ac:dyDescent="0.3">
      <c r="A3">
        <v>1120</v>
      </c>
      <c r="B3" t="s">
        <v>28</v>
      </c>
      <c r="C3" s="4">
        <v>26617562</v>
      </c>
      <c r="D3" s="4">
        <f t="shared" ref="D3:D67" si="0">C3/$J$1</f>
        <v>3445.4160895734904</v>
      </c>
      <c r="E3" s="4">
        <v>28174191</v>
      </c>
      <c r="F3" s="4">
        <f t="shared" ref="F3:F67" si="1">E3/$J$2</f>
        <v>3621.9199619478582</v>
      </c>
      <c r="G3" s="11">
        <f t="shared" ref="G3:G67" si="2">F3-D3</f>
        <v>176.5038723743678</v>
      </c>
      <c r="H3" s="8">
        <f t="shared" ref="H3:H67" si="3">G3/D3</f>
        <v>5.1228608616678661E-2</v>
      </c>
    </row>
    <row r="4" spans="1:12" x14ac:dyDescent="0.3">
      <c r="A4">
        <v>1191</v>
      </c>
      <c r="B4" t="s">
        <v>31</v>
      </c>
      <c r="C4" s="4">
        <v>160000</v>
      </c>
      <c r="D4" s="4">
        <f t="shared" si="0"/>
        <v>20.710633615947188</v>
      </c>
      <c r="E4" s="4">
        <v>180000</v>
      </c>
      <c r="F4" s="4">
        <f t="shared" si="1"/>
        <v>23.139815909908982</v>
      </c>
      <c r="G4" s="11">
        <f t="shared" si="2"/>
        <v>2.4291822939617944</v>
      </c>
      <c r="H4" s="8">
        <f t="shared" si="3"/>
        <v>0.11729154882501151</v>
      </c>
    </row>
    <row r="5" spans="1:12" x14ac:dyDescent="0.3">
      <c r="A5">
        <v>1192</v>
      </c>
      <c r="B5" t="s">
        <v>32</v>
      </c>
      <c r="C5" s="4">
        <v>2237998</v>
      </c>
      <c r="D5" s="4">
        <f t="shared" si="0"/>
        <v>289.68972882014111</v>
      </c>
      <c r="E5" s="4">
        <v>2502373</v>
      </c>
      <c r="F5" s="4">
        <f t="shared" si="1"/>
        <v>321.69139198848148</v>
      </c>
      <c r="G5" s="11">
        <f t="shared" si="2"/>
        <v>32.001663168340372</v>
      </c>
      <c r="H5" s="8">
        <f t="shared" si="3"/>
        <v>0.11046875323705094</v>
      </c>
    </row>
    <row r="6" spans="1:12" x14ac:dyDescent="0.3">
      <c r="A6">
        <v>1193</v>
      </c>
      <c r="B6" t="s">
        <v>33</v>
      </c>
      <c r="C6" s="4">
        <v>26000</v>
      </c>
      <c r="D6" s="4">
        <f t="shared" si="0"/>
        <v>3.365477962591418</v>
      </c>
      <c r="E6" s="4">
        <v>26000</v>
      </c>
      <c r="F6" s="4">
        <f t="shared" si="1"/>
        <v>3.3424178536535196</v>
      </c>
      <c r="G6" s="11">
        <f t="shared" si="2"/>
        <v>-2.3060108937898338E-2</v>
      </c>
      <c r="H6" s="8">
        <f t="shared" si="3"/>
        <v>-6.8519565999897543E-3</v>
      </c>
    </row>
    <row r="7" spans="1:12" x14ac:dyDescent="0.3">
      <c r="A7">
        <v>1300</v>
      </c>
      <c r="B7" t="s">
        <v>34</v>
      </c>
      <c r="C7" s="4">
        <v>5050</v>
      </c>
      <c r="D7" s="4">
        <f t="shared" si="0"/>
        <v>0.65367937350333316</v>
      </c>
      <c r="E7" s="4">
        <v>5100</v>
      </c>
      <c r="F7" s="4">
        <f t="shared" si="1"/>
        <v>0.65562811744742122</v>
      </c>
      <c r="G7" s="11">
        <f t="shared" si="2"/>
        <v>1.9487439440880605E-3</v>
      </c>
      <c r="H7" s="8">
        <f t="shared" si="3"/>
        <v>2.9811923445648139E-3</v>
      </c>
    </row>
    <row r="8" spans="1:12" x14ac:dyDescent="0.3">
      <c r="A8">
        <v>1400</v>
      </c>
      <c r="B8" t="s">
        <v>36</v>
      </c>
      <c r="C8" s="4">
        <v>150000</v>
      </c>
      <c r="D8" s="4">
        <f t="shared" si="0"/>
        <v>19.416219014950489</v>
      </c>
      <c r="E8" s="4">
        <v>150000</v>
      </c>
      <c r="F8" s="4">
        <f t="shared" si="1"/>
        <v>19.283179924924152</v>
      </c>
      <c r="G8" s="11">
        <f t="shared" si="2"/>
        <v>-0.13303909002633674</v>
      </c>
      <c r="H8" s="8">
        <f t="shared" si="3"/>
        <v>-6.8519565999897629E-3</v>
      </c>
    </row>
    <row r="9" spans="1:12" x14ac:dyDescent="0.3">
      <c r="A9">
        <v>1500</v>
      </c>
      <c r="B9" t="s">
        <v>107</v>
      </c>
      <c r="C9" s="4">
        <v>100000</v>
      </c>
      <c r="D9" s="4">
        <f t="shared" si="0"/>
        <v>12.944146009966992</v>
      </c>
      <c r="E9" s="4">
        <v>100000</v>
      </c>
      <c r="F9" s="4">
        <f t="shared" si="1"/>
        <v>12.855453283282769</v>
      </c>
      <c r="G9" s="11">
        <f t="shared" si="2"/>
        <v>-8.8692726684223899E-2</v>
      </c>
      <c r="H9" s="8">
        <f t="shared" si="3"/>
        <v>-6.851956599989717E-3</v>
      </c>
    </row>
    <row r="10" spans="1:12" x14ac:dyDescent="0.3">
      <c r="A10">
        <v>1700</v>
      </c>
      <c r="B10" t="s">
        <v>108</v>
      </c>
      <c r="C10" s="4">
        <v>60000</v>
      </c>
      <c r="D10" s="4">
        <f t="shared" si="0"/>
        <v>7.7664876059801955</v>
      </c>
      <c r="E10" s="4">
        <v>60000</v>
      </c>
      <c r="F10" s="4">
        <f t="shared" si="1"/>
        <v>7.7132719699696608</v>
      </c>
      <c r="G10" s="11">
        <f t="shared" si="2"/>
        <v>-5.3215636010534695E-2</v>
      </c>
      <c r="H10" s="8">
        <f t="shared" si="3"/>
        <v>-6.8519565999897629E-3</v>
      </c>
    </row>
    <row r="11" spans="1:12" x14ac:dyDescent="0.3">
      <c r="A11">
        <v>1990</v>
      </c>
      <c r="B11" t="s">
        <v>39</v>
      </c>
      <c r="C11" s="4">
        <v>150000</v>
      </c>
      <c r="D11" s="4">
        <f t="shared" si="0"/>
        <v>19.416219014950489</v>
      </c>
      <c r="E11" s="4">
        <v>150000</v>
      </c>
      <c r="F11" s="4">
        <f t="shared" si="1"/>
        <v>19.283179924924152</v>
      </c>
      <c r="G11" s="11">
        <f t="shared" si="2"/>
        <v>-0.13303909002633674</v>
      </c>
      <c r="H11" s="8">
        <f t="shared" si="3"/>
        <v>-6.8519565999897629E-3</v>
      </c>
    </row>
    <row r="12" spans="1:12" x14ac:dyDescent="0.3">
      <c r="A12">
        <v>1999</v>
      </c>
      <c r="B12" t="s">
        <v>37</v>
      </c>
      <c r="C12" s="4">
        <v>225000</v>
      </c>
      <c r="D12" s="4">
        <f t="shared" si="0"/>
        <v>29.124328522425731</v>
      </c>
      <c r="E12" s="4">
        <v>225000</v>
      </c>
      <c r="F12" s="4">
        <f t="shared" si="1"/>
        <v>28.92476988738623</v>
      </c>
      <c r="G12" s="11">
        <f t="shared" si="2"/>
        <v>-0.19955863503950155</v>
      </c>
      <c r="H12" s="8">
        <f t="shared" si="3"/>
        <v>-6.8519565999896415E-3</v>
      </c>
    </row>
    <row r="13" spans="1:12" x14ac:dyDescent="0.3">
      <c r="A13" s="1">
        <v>1000</v>
      </c>
      <c r="B13" s="1" t="s">
        <v>40</v>
      </c>
      <c r="C13" s="5">
        <f>SUM(C2:C12)</f>
        <v>40059822</v>
      </c>
      <c r="D13" s="5">
        <f t="shared" si="0"/>
        <v>5185.401851012879</v>
      </c>
      <c r="E13" s="5">
        <f>SUM(E2:E12)</f>
        <v>42446172</v>
      </c>
      <c r="F13" s="5">
        <f t="shared" si="1"/>
        <v>5456.647812001851</v>
      </c>
      <c r="G13" s="15">
        <f t="shared" si="2"/>
        <v>271.245960988972</v>
      </c>
      <c r="H13" s="14">
        <f t="shared" si="3"/>
        <v>5.2309535265041951E-2</v>
      </c>
    </row>
    <row r="14" spans="1:12" x14ac:dyDescent="0.3">
      <c r="C14" s="4"/>
      <c r="D14" s="4"/>
      <c r="E14" s="4"/>
      <c r="F14" s="4"/>
      <c r="G14" s="11"/>
      <c r="H14" s="8"/>
    </row>
    <row r="15" spans="1:12" x14ac:dyDescent="0.3">
      <c r="B15" s="3" t="s">
        <v>42</v>
      </c>
      <c r="C15" s="4"/>
      <c r="D15" s="4"/>
      <c r="E15" s="4"/>
      <c r="F15" s="4"/>
      <c r="G15" s="11"/>
      <c r="H15" s="8"/>
    </row>
    <row r="16" spans="1:12" x14ac:dyDescent="0.3">
      <c r="A16">
        <v>3110</v>
      </c>
      <c r="B16" t="s">
        <v>43</v>
      </c>
      <c r="C16" s="4">
        <v>25547850</v>
      </c>
      <c r="D16" s="4">
        <f t="shared" si="0"/>
        <v>3306.9510064073525</v>
      </c>
      <c r="E16" s="4">
        <v>24084206</v>
      </c>
      <c r="F16" s="4">
        <f t="shared" si="1"/>
        <v>3096.1338509795855</v>
      </c>
      <c r="G16" s="11">
        <f t="shared" si="2"/>
        <v>-210.81715542776692</v>
      </c>
      <c r="H16" s="8">
        <f t="shared" si="3"/>
        <v>-6.3749706306292439E-2</v>
      </c>
    </row>
    <row r="17" spans="1:8" x14ac:dyDescent="0.3">
      <c r="A17">
        <v>3900</v>
      </c>
      <c r="B17" t="s">
        <v>110</v>
      </c>
      <c r="C17" s="4">
        <v>-405309</v>
      </c>
      <c r="D17" s="4">
        <f t="shared" si="0"/>
        <v>-52.463788751537116</v>
      </c>
      <c r="E17" s="4">
        <v>-387977</v>
      </c>
      <c r="F17" s="4">
        <f t="shared" si="1"/>
        <v>-49.876201984881988</v>
      </c>
      <c r="G17" s="11">
        <f t="shared" si="2"/>
        <v>2.5875867666551287</v>
      </c>
      <c r="H17" s="8">
        <f t="shared" si="3"/>
        <v>-4.9321385821173958E-2</v>
      </c>
    </row>
    <row r="18" spans="1:8" x14ac:dyDescent="0.3">
      <c r="A18" s="1">
        <v>3000</v>
      </c>
      <c r="B18" s="3" t="s">
        <v>46</v>
      </c>
      <c r="C18" s="5">
        <f>SUM(C16:C17)</f>
        <v>25142541</v>
      </c>
      <c r="D18" s="4">
        <f t="shared" si="0"/>
        <v>3254.4872176558151</v>
      </c>
      <c r="E18" s="5">
        <f>SUM(E16:E17)</f>
        <v>23696229</v>
      </c>
      <c r="F18" s="5">
        <f t="shared" si="1"/>
        <v>3046.2576489947037</v>
      </c>
      <c r="G18" s="15">
        <f t="shared" si="2"/>
        <v>-208.22956866111144</v>
      </c>
      <c r="H18" s="14">
        <f t="shared" si="3"/>
        <v>-6.3982297282180689E-2</v>
      </c>
    </row>
    <row r="19" spans="1:8" x14ac:dyDescent="0.3">
      <c r="C19" s="4"/>
      <c r="D19" s="4">
        <f t="shared" si="0"/>
        <v>0</v>
      </c>
      <c r="E19" s="4"/>
      <c r="F19" s="4"/>
      <c r="G19" s="11"/>
      <c r="H19" s="8"/>
    </row>
    <row r="20" spans="1:8" x14ac:dyDescent="0.3">
      <c r="B20" s="3" t="s">
        <v>44</v>
      </c>
      <c r="C20" s="4"/>
      <c r="D20" s="4">
        <f t="shared" si="0"/>
        <v>0</v>
      </c>
      <c r="E20" s="4"/>
      <c r="F20" s="4"/>
      <c r="G20" s="11"/>
      <c r="H20" s="8"/>
    </row>
    <row r="21" spans="1:8" x14ac:dyDescent="0.3">
      <c r="A21">
        <v>4200</v>
      </c>
      <c r="B21" s="16" t="s">
        <v>111</v>
      </c>
      <c r="C21" s="4">
        <v>5000</v>
      </c>
      <c r="D21" s="4">
        <f t="shared" si="0"/>
        <v>0.64720730049834962</v>
      </c>
      <c r="E21" s="4">
        <v>5000</v>
      </c>
      <c r="F21" s="4">
        <f t="shared" si="1"/>
        <v>0.64277266416413836</v>
      </c>
      <c r="G21" s="11">
        <f t="shared" si="2"/>
        <v>-4.4346363342112616E-3</v>
      </c>
      <c r="H21" s="8">
        <f t="shared" si="3"/>
        <v>-6.8519565999898202E-3</v>
      </c>
    </row>
    <row r="22" spans="1:8" x14ac:dyDescent="0.3">
      <c r="A22">
        <v>4300</v>
      </c>
      <c r="B22" t="s">
        <v>45</v>
      </c>
      <c r="C22" s="4">
        <v>100000</v>
      </c>
      <c r="D22" s="4">
        <f t="shared" si="0"/>
        <v>12.944146009966992</v>
      </c>
      <c r="E22" s="4">
        <v>100000</v>
      </c>
      <c r="F22" s="4">
        <f t="shared" si="1"/>
        <v>12.855453283282769</v>
      </c>
      <c r="G22" s="11">
        <f t="shared" si="2"/>
        <v>-8.8692726684223899E-2</v>
      </c>
      <c r="H22" s="8">
        <f t="shared" si="3"/>
        <v>-6.851956599989717E-3</v>
      </c>
    </row>
    <row r="23" spans="1:8" x14ac:dyDescent="0.3">
      <c r="A23" s="1">
        <v>4000</v>
      </c>
      <c r="B23" s="3" t="s">
        <v>49</v>
      </c>
      <c r="C23" s="5">
        <f>SUM(C21:C22)</f>
        <v>105000</v>
      </c>
      <c r="D23" s="5">
        <f t="shared" si="0"/>
        <v>13.591353310465342</v>
      </c>
      <c r="E23" s="5">
        <f>SUM(E21:E22)</f>
        <v>105000</v>
      </c>
      <c r="F23" s="5">
        <f t="shared" si="1"/>
        <v>13.498225947446906</v>
      </c>
      <c r="G23" s="15">
        <f t="shared" si="2"/>
        <v>-9.3127363018435716E-2</v>
      </c>
      <c r="H23" s="14">
        <f t="shared" si="3"/>
        <v>-6.8519565999897629E-3</v>
      </c>
    </row>
    <row r="24" spans="1:8" x14ac:dyDescent="0.3">
      <c r="C24" s="4"/>
      <c r="D24" s="4">
        <f t="shared" si="0"/>
        <v>0</v>
      </c>
      <c r="E24" s="4"/>
      <c r="F24" s="4"/>
      <c r="G24" s="11"/>
      <c r="H24" s="8"/>
    </row>
    <row r="25" spans="1:8" x14ac:dyDescent="0.3">
      <c r="B25" s="1" t="s">
        <v>52</v>
      </c>
      <c r="C25" s="4"/>
      <c r="D25" s="4">
        <f t="shared" si="0"/>
        <v>0</v>
      </c>
      <c r="E25" s="4"/>
      <c r="F25" s="4"/>
      <c r="G25" s="11"/>
      <c r="H25" s="8"/>
    </row>
    <row r="26" spans="1:8" x14ac:dyDescent="0.3">
      <c r="A26">
        <v>5300</v>
      </c>
      <c r="B26" t="s">
        <v>50</v>
      </c>
      <c r="C26" s="4">
        <v>5000</v>
      </c>
      <c r="D26" s="4">
        <f t="shared" si="0"/>
        <v>0.64720730049834962</v>
      </c>
      <c r="E26" s="4">
        <v>5000</v>
      </c>
      <c r="F26" s="4">
        <f t="shared" si="1"/>
        <v>0.64277266416413836</v>
      </c>
      <c r="G26" s="11">
        <f t="shared" si="2"/>
        <v>-4.4346363342112616E-3</v>
      </c>
      <c r="H26" s="8">
        <f t="shared" si="3"/>
        <v>-6.8519565999898202E-3</v>
      </c>
    </row>
    <row r="27" spans="1:8" x14ac:dyDescent="0.3">
      <c r="B27" s="1" t="s">
        <v>51</v>
      </c>
      <c r="C27" s="5">
        <v>5000</v>
      </c>
      <c r="D27" s="5">
        <f t="shared" si="0"/>
        <v>0.64720730049834962</v>
      </c>
      <c r="E27" s="5">
        <v>5000</v>
      </c>
      <c r="F27" s="5">
        <f t="shared" si="1"/>
        <v>0.64277266416413836</v>
      </c>
      <c r="G27" s="15">
        <f t="shared" si="2"/>
        <v>-4.4346363342112616E-3</v>
      </c>
      <c r="H27" s="14">
        <f t="shared" si="3"/>
        <v>-6.8519565999898202E-3</v>
      </c>
    </row>
    <row r="28" spans="1:8" x14ac:dyDescent="0.3">
      <c r="C28" s="4"/>
      <c r="D28" s="4"/>
      <c r="E28" s="5"/>
      <c r="F28" s="4"/>
      <c r="G28" s="11"/>
      <c r="H28" s="8"/>
    </row>
    <row r="29" spans="1:8" x14ac:dyDescent="0.3">
      <c r="B29" s="1" t="s">
        <v>56</v>
      </c>
      <c r="C29" s="4"/>
      <c r="D29" s="4"/>
      <c r="E29" s="5"/>
      <c r="F29" s="4"/>
      <c r="G29" s="11"/>
      <c r="H29" s="8"/>
    </row>
    <row r="30" spans="1:8" x14ac:dyDescent="0.3">
      <c r="B30" s="2" t="s">
        <v>112</v>
      </c>
      <c r="C30" s="4">
        <v>5450508</v>
      </c>
      <c r="D30" s="4">
        <f t="shared" si="0"/>
        <v>705.52171380493166</v>
      </c>
      <c r="E30" s="28">
        <v>0</v>
      </c>
      <c r="F30" s="4">
        <f t="shared" si="1"/>
        <v>0</v>
      </c>
      <c r="G30" s="11">
        <f t="shared" si="2"/>
        <v>-705.52171380493166</v>
      </c>
      <c r="H30" s="8">
        <f t="shared" si="3"/>
        <v>-1</v>
      </c>
    </row>
    <row r="31" spans="1:8" x14ac:dyDescent="0.3">
      <c r="B31" s="2" t="s">
        <v>113</v>
      </c>
      <c r="C31" s="4">
        <v>10763075</v>
      </c>
      <c r="D31" s="4">
        <f t="shared" si="0"/>
        <v>1393.1881431622548</v>
      </c>
      <c r="E31" s="4">
        <v>12047170</v>
      </c>
      <c r="F31" s="4">
        <f t="shared" si="1"/>
        <v>1548.7183113076567</v>
      </c>
      <c r="G31" s="11">
        <f t="shared" si="2"/>
        <v>155.53016814540183</v>
      </c>
      <c r="H31" s="8">
        <f t="shared" si="3"/>
        <v>0.11163615546740145</v>
      </c>
    </row>
    <row r="32" spans="1:8" x14ac:dyDescent="0.3">
      <c r="B32" s="1" t="s">
        <v>55</v>
      </c>
      <c r="C32" s="5">
        <f>SUM(C30:C31)</f>
        <v>16213583</v>
      </c>
      <c r="D32" s="4">
        <f t="shared" si="0"/>
        <v>2098.7098569671866</v>
      </c>
      <c r="E32" s="5">
        <f>SUM(E30:E31)</f>
        <v>12047170</v>
      </c>
      <c r="F32" s="5">
        <f t="shared" si="1"/>
        <v>1548.7183113076567</v>
      </c>
      <c r="G32" s="15">
        <f t="shared" si="2"/>
        <v>-549.99154565952995</v>
      </c>
      <c r="H32" s="14">
        <f t="shared" si="3"/>
        <v>-0.26206173465745963</v>
      </c>
    </row>
    <row r="33" spans="1:8" x14ac:dyDescent="0.3">
      <c r="C33" s="4"/>
      <c r="D33" s="4"/>
      <c r="E33" s="4"/>
      <c r="F33" s="4"/>
      <c r="G33" s="11"/>
      <c r="H33" s="8"/>
    </row>
    <row r="34" spans="1:8" x14ac:dyDescent="0.3">
      <c r="B34" s="6" t="s">
        <v>57</v>
      </c>
      <c r="C34" s="5">
        <v>80325064</v>
      </c>
      <c r="D34" s="5">
        <f t="shared" si="0"/>
        <v>10397.393566759432</v>
      </c>
      <c r="E34" s="5">
        <v>78299570</v>
      </c>
      <c r="F34" s="5">
        <f t="shared" si="1"/>
        <v>10065.76464236129</v>
      </c>
      <c r="G34" s="15">
        <f t="shared" si="2"/>
        <v>-331.62892439814277</v>
      </c>
      <c r="H34" s="14">
        <f t="shared" si="3"/>
        <v>-3.1895390154159757E-2</v>
      </c>
    </row>
    <row r="35" spans="1:8" x14ac:dyDescent="0.3">
      <c r="D35" s="4"/>
      <c r="F35" s="4"/>
      <c r="G35" s="11"/>
      <c r="H35" s="8"/>
    </row>
    <row r="36" spans="1:8" x14ac:dyDescent="0.3">
      <c r="A36" s="91" t="s">
        <v>342</v>
      </c>
      <c r="B36" s="91"/>
      <c r="C36" s="91"/>
      <c r="D36" s="91"/>
      <c r="E36" s="91"/>
      <c r="F36" s="91"/>
      <c r="G36" s="91"/>
      <c r="H36" s="91"/>
    </row>
    <row r="37" spans="1:8" x14ac:dyDescent="0.3">
      <c r="A37">
        <v>3200</v>
      </c>
      <c r="B37" t="s">
        <v>343</v>
      </c>
      <c r="C37" s="4">
        <v>40800</v>
      </c>
      <c r="D37" s="4">
        <f t="shared" si="0"/>
        <v>5.2812115720665327</v>
      </c>
      <c r="E37" s="4">
        <v>40800</v>
      </c>
      <c r="F37" s="4">
        <f t="shared" si="1"/>
        <v>5.2450249395793698</v>
      </c>
      <c r="G37" s="11">
        <f t="shared" si="2"/>
        <v>-3.6186632487162917E-2</v>
      </c>
      <c r="H37" s="8">
        <f t="shared" si="3"/>
        <v>-6.8519565999896354E-3</v>
      </c>
    </row>
    <row r="38" spans="1:8" x14ac:dyDescent="0.3">
      <c r="A38" s="1">
        <v>3000</v>
      </c>
      <c r="B38" s="1" t="s">
        <v>46</v>
      </c>
      <c r="C38" s="5">
        <f>C37</f>
        <v>40800</v>
      </c>
      <c r="D38" s="5">
        <f t="shared" si="0"/>
        <v>5.2812115720665327</v>
      </c>
      <c r="E38" s="5">
        <v>40800</v>
      </c>
      <c r="F38" s="5">
        <f>E38/J2</f>
        <v>5.2450249395793698</v>
      </c>
      <c r="G38" s="15">
        <f t="shared" si="2"/>
        <v>-3.6186632487162917E-2</v>
      </c>
      <c r="H38" s="14">
        <f t="shared" si="3"/>
        <v>-6.8519565999896354E-3</v>
      </c>
    </row>
    <row r="39" spans="1:8" x14ac:dyDescent="0.3">
      <c r="B39" s="1" t="s">
        <v>57</v>
      </c>
      <c r="C39" s="15">
        <f>C37</f>
        <v>40800</v>
      </c>
      <c r="D39" s="5">
        <f t="shared" si="0"/>
        <v>5.2812115720665327</v>
      </c>
      <c r="E39" s="15">
        <f>E37</f>
        <v>40800</v>
      </c>
      <c r="F39" s="5">
        <f t="shared" si="1"/>
        <v>5.2450249395793698</v>
      </c>
      <c r="G39" s="15">
        <f t="shared" si="2"/>
        <v>-3.6186632487162917E-2</v>
      </c>
      <c r="H39" s="14">
        <f t="shared" si="3"/>
        <v>-6.8519565999896354E-3</v>
      </c>
    </row>
    <row r="40" spans="1:8" x14ac:dyDescent="0.3">
      <c r="D40" s="4"/>
      <c r="F40" s="4"/>
      <c r="G40" s="11"/>
      <c r="H40" s="8"/>
    </row>
    <row r="41" spans="1:8" x14ac:dyDescent="0.3">
      <c r="A41" s="91" t="s">
        <v>223</v>
      </c>
      <c r="B41" s="91"/>
      <c r="C41" s="91"/>
      <c r="D41" s="91"/>
      <c r="E41" s="91"/>
      <c r="F41" s="91"/>
      <c r="G41" s="91"/>
      <c r="H41" s="91"/>
    </row>
    <row r="42" spans="1:8" x14ac:dyDescent="0.3">
      <c r="A42">
        <v>3230</v>
      </c>
      <c r="B42" t="s">
        <v>223</v>
      </c>
      <c r="C42" s="4">
        <v>2490263</v>
      </c>
      <c r="D42" s="4">
        <f t="shared" si="0"/>
        <v>322.34327875218435</v>
      </c>
      <c r="E42" s="4">
        <v>2530000</v>
      </c>
      <c r="F42" s="4">
        <f t="shared" si="1"/>
        <v>325.24296806705405</v>
      </c>
      <c r="G42" s="11">
        <f t="shared" si="2"/>
        <v>2.899689314869704</v>
      </c>
      <c r="H42" s="8">
        <f t="shared" si="3"/>
        <v>8.9956562025881991E-3</v>
      </c>
    </row>
    <row r="43" spans="1:8" x14ac:dyDescent="0.3">
      <c r="A43" s="1">
        <v>3000</v>
      </c>
      <c r="B43" s="1" t="s">
        <v>46</v>
      </c>
      <c r="C43" s="15">
        <f>C42</f>
        <v>2490263</v>
      </c>
      <c r="D43" s="5">
        <f t="shared" si="0"/>
        <v>322.34327875218435</v>
      </c>
      <c r="E43" s="15">
        <f>E42</f>
        <v>2530000</v>
      </c>
      <c r="F43" s="5">
        <f t="shared" si="1"/>
        <v>325.24296806705405</v>
      </c>
      <c r="G43" s="15">
        <f t="shared" si="2"/>
        <v>2.899689314869704</v>
      </c>
      <c r="H43" s="14">
        <f t="shared" si="3"/>
        <v>8.9956562025881991E-3</v>
      </c>
    </row>
    <row r="44" spans="1:8" x14ac:dyDescent="0.3">
      <c r="A44">
        <v>5200</v>
      </c>
      <c r="B44" t="s">
        <v>331</v>
      </c>
      <c r="C44" s="4">
        <v>293775</v>
      </c>
      <c r="D44" s="4">
        <f t="shared" si="0"/>
        <v>38.026664940780535</v>
      </c>
      <c r="E44">
        <v>338918</v>
      </c>
      <c r="F44" s="4">
        <f t="shared" si="1"/>
        <v>43.569445158636292</v>
      </c>
      <c r="G44" s="11">
        <f t="shared" si="2"/>
        <v>5.542780217855757</v>
      </c>
      <c r="H44" s="8">
        <f t="shared" si="3"/>
        <v>0.14576035596304876</v>
      </c>
    </row>
    <row r="45" spans="1:8" x14ac:dyDescent="0.3">
      <c r="B45" s="1" t="s">
        <v>57</v>
      </c>
      <c r="C45" s="5">
        <v>2784038</v>
      </c>
      <c r="D45" s="5">
        <f t="shared" si="0"/>
        <v>360.36994369296485</v>
      </c>
      <c r="E45" s="5">
        <v>2868918</v>
      </c>
      <c r="F45" s="5">
        <f t="shared" si="1"/>
        <v>368.81241322569031</v>
      </c>
      <c r="G45" s="15">
        <f t="shared" si="2"/>
        <v>8.442469532725454</v>
      </c>
      <c r="H45" s="14">
        <f t="shared" si="3"/>
        <v>2.3427229935464422E-2</v>
      </c>
    </row>
    <row r="46" spans="1:8" x14ac:dyDescent="0.3">
      <c r="D46" s="4"/>
      <c r="F46" s="4"/>
      <c r="G46" s="11"/>
      <c r="H46" s="8"/>
    </row>
    <row r="47" spans="1:8" x14ac:dyDescent="0.3">
      <c r="A47" s="91" t="s">
        <v>344</v>
      </c>
      <c r="B47" s="91"/>
      <c r="C47" s="91"/>
      <c r="D47" s="91"/>
      <c r="E47" s="91"/>
      <c r="F47" s="91"/>
      <c r="G47" s="91"/>
      <c r="H47" s="91"/>
    </row>
    <row r="48" spans="1:8" x14ac:dyDescent="0.3">
      <c r="A48">
        <v>1990</v>
      </c>
      <c r="B48" t="s">
        <v>39</v>
      </c>
      <c r="C48" s="4">
        <v>2000</v>
      </c>
      <c r="D48" s="4">
        <f t="shared" si="0"/>
        <v>0.25888292019933984</v>
      </c>
      <c r="E48" s="4">
        <v>2000</v>
      </c>
      <c r="F48" s="4">
        <f t="shared" si="1"/>
        <v>0.25710906566565539</v>
      </c>
      <c r="G48" s="11">
        <f t="shared" si="2"/>
        <v>-1.7738545336844491E-3</v>
      </c>
      <c r="H48" s="8">
        <f t="shared" si="3"/>
        <v>-6.8519565999896059E-3</v>
      </c>
    </row>
    <row r="49" spans="1:8" x14ac:dyDescent="0.3">
      <c r="A49" s="1">
        <v>1000</v>
      </c>
      <c r="B49" s="1" t="s">
        <v>40</v>
      </c>
      <c r="C49" s="15">
        <f>C48</f>
        <v>2000</v>
      </c>
      <c r="D49" s="5">
        <f t="shared" si="0"/>
        <v>0.25888292019933984</v>
      </c>
      <c r="E49" s="15">
        <f>E48</f>
        <v>2000</v>
      </c>
      <c r="F49" s="5">
        <f t="shared" si="1"/>
        <v>0.25710906566565539</v>
      </c>
      <c r="G49" s="15">
        <f t="shared" si="2"/>
        <v>-1.7738545336844491E-3</v>
      </c>
      <c r="H49" s="14">
        <f t="shared" si="3"/>
        <v>-6.8519565999896059E-3</v>
      </c>
    </row>
    <row r="50" spans="1:8" x14ac:dyDescent="0.3">
      <c r="A50">
        <v>3220</v>
      </c>
      <c r="B50" t="s">
        <v>345</v>
      </c>
      <c r="C50" s="4">
        <v>473847</v>
      </c>
      <c r="D50" s="4">
        <f t="shared" si="0"/>
        <v>61.335447543848296</v>
      </c>
      <c r="E50" s="4">
        <v>353812</v>
      </c>
      <c r="F50" s="4">
        <f t="shared" si="1"/>
        <v>45.484136370648429</v>
      </c>
      <c r="G50" s="11">
        <f t="shared" si="2"/>
        <v>-15.851311173199868</v>
      </c>
      <c r="H50" s="8">
        <f t="shared" si="3"/>
        <v>-0.25843638235243777</v>
      </c>
    </row>
    <row r="51" spans="1:8" x14ac:dyDescent="0.3">
      <c r="A51" s="1">
        <v>3000</v>
      </c>
      <c r="B51" s="1" t="s">
        <v>46</v>
      </c>
      <c r="C51" s="15">
        <f>C50</f>
        <v>473847</v>
      </c>
      <c r="D51" s="5">
        <f t="shared" si="0"/>
        <v>61.335447543848296</v>
      </c>
      <c r="E51" s="15">
        <f>E50</f>
        <v>353812</v>
      </c>
      <c r="F51" s="5">
        <f t="shared" si="1"/>
        <v>45.484136370648429</v>
      </c>
      <c r="G51" s="15">
        <f t="shared" si="2"/>
        <v>-15.851311173199868</v>
      </c>
      <c r="H51" s="14">
        <f t="shared" si="3"/>
        <v>-0.25843638235243777</v>
      </c>
    </row>
    <row r="52" spans="1:8" x14ac:dyDescent="0.3">
      <c r="B52" s="1" t="s">
        <v>57</v>
      </c>
      <c r="C52" s="5">
        <v>530629</v>
      </c>
      <c r="D52" s="5">
        <f t="shared" si="0"/>
        <v>68.685392531227748</v>
      </c>
      <c r="E52" s="5">
        <v>410075</v>
      </c>
      <c r="F52" s="5">
        <f t="shared" si="1"/>
        <v>52.717000051421813</v>
      </c>
      <c r="G52" s="15">
        <f t="shared" si="2"/>
        <v>-15.968392479805935</v>
      </c>
      <c r="H52" s="14">
        <f t="shared" si="3"/>
        <v>-0.23248600453940654</v>
      </c>
    </row>
    <row r="53" spans="1:8" x14ac:dyDescent="0.3">
      <c r="D53" s="4"/>
      <c r="F53" s="4"/>
      <c r="G53" s="11"/>
      <c r="H53" s="8"/>
    </row>
    <row r="54" spans="1:8" x14ac:dyDescent="0.3">
      <c r="A54" s="91" t="s">
        <v>347</v>
      </c>
      <c r="B54" s="91"/>
      <c r="C54" s="91"/>
      <c r="D54" s="91"/>
      <c r="E54" s="91"/>
      <c r="F54" s="91"/>
      <c r="G54" s="91"/>
      <c r="H54" s="91"/>
    </row>
    <row r="55" spans="1:8" x14ac:dyDescent="0.3">
      <c r="A55">
        <v>3220</v>
      </c>
      <c r="B55" t="s">
        <v>345</v>
      </c>
      <c r="C55" s="4">
        <v>1056333</v>
      </c>
      <c r="D55" s="4">
        <f t="shared" si="0"/>
        <v>136.73328587146463</v>
      </c>
      <c r="E55" s="4">
        <v>982855</v>
      </c>
      <c r="F55" s="4">
        <f t="shared" si="1"/>
        <v>126.35046536740886</v>
      </c>
      <c r="G55" s="11">
        <f t="shared" si="2"/>
        <v>-10.382820504055772</v>
      </c>
      <c r="H55" s="8">
        <f t="shared" si="3"/>
        <v>-7.5934842331047941E-2</v>
      </c>
    </row>
    <row r="56" spans="1:8" x14ac:dyDescent="0.3">
      <c r="A56" s="1">
        <v>3000</v>
      </c>
      <c r="B56" s="1" t="s">
        <v>46</v>
      </c>
      <c r="C56" s="15">
        <f>C55</f>
        <v>1056333</v>
      </c>
      <c r="D56" s="5">
        <f t="shared" si="0"/>
        <v>136.73328587146463</v>
      </c>
      <c r="E56" s="15">
        <f>E55</f>
        <v>982855</v>
      </c>
      <c r="F56" s="5">
        <f t="shared" si="1"/>
        <v>126.35046536740886</v>
      </c>
      <c r="G56" s="15">
        <f t="shared" si="2"/>
        <v>-10.382820504055772</v>
      </c>
      <c r="H56" s="14">
        <f t="shared" si="3"/>
        <v>-7.5934842331047941E-2</v>
      </c>
    </row>
    <row r="57" spans="1:8" x14ac:dyDescent="0.3">
      <c r="B57" s="1" t="s">
        <v>57</v>
      </c>
      <c r="C57" s="5">
        <v>1056972</v>
      </c>
      <c r="D57" s="5">
        <f t="shared" si="0"/>
        <v>136.81599896446832</v>
      </c>
      <c r="E57" s="5">
        <v>982855</v>
      </c>
      <c r="F57" s="5">
        <f t="shared" si="1"/>
        <v>126.35046536740886</v>
      </c>
      <c r="G57" s="15">
        <f t="shared" si="2"/>
        <v>-10.465533597059462</v>
      </c>
      <c r="H57" s="14">
        <f t="shared" si="3"/>
        <v>-7.6493492546711617E-2</v>
      </c>
    </row>
    <row r="58" spans="1:8" x14ac:dyDescent="0.3">
      <c r="D58" s="4"/>
      <c r="F58" s="4"/>
      <c r="G58" s="11"/>
      <c r="H58" s="8"/>
    </row>
    <row r="59" spans="1:8" x14ac:dyDescent="0.3">
      <c r="A59" s="91" t="s">
        <v>349</v>
      </c>
      <c r="B59" s="91"/>
      <c r="C59" s="91"/>
      <c r="D59" s="91"/>
      <c r="E59" s="91"/>
      <c r="F59" s="91"/>
      <c r="G59" s="91"/>
      <c r="H59" s="91"/>
    </row>
    <row r="60" spans="1:8" x14ac:dyDescent="0.3">
      <c r="A60">
        <v>3200</v>
      </c>
      <c r="B60" t="s">
        <v>232</v>
      </c>
      <c r="C60" s="4">
        <v>6385500</v>
      </c>
      <c r="D60" s="4">
        <f t="shared" si="0"/>
        <v>826.54844346644234</v>
      </c>
      <c r="E60" s="4">
        <v>6385500</v>
      </c>
      <c r="F60" s="4">
        <f t="shared" si="1"/>
        <v>820.88496940402115</v>
      </c>
      <c r="G60" s="11">
        <f t="shared" si="2"/>
        <v>-5.6634740624211872</v>
      </c>
      <c r="H60" s="8">
        <f t="shared" si="3"/>
        <v>-6.851956599989802E-3</v>
      </c>
    </row>
    <row r="61" spans="1:8" x14ac:dyDescent="0.3">
      <c r="A61" s="1">
        <v>3000</v>
      </c>
      <c r="B61" s="1" t="s">
        <v>626</v>
      </c>
      <c r="C61" s="5">
        <f>C60</f>
        <v>6385500</v>
      </c>
      <c r="D61" s="5">
        <f t="shared" si="0"/>
        <v>826.54844346644234</v>
      </c>
      <c r="E61" s="5">
        <v>6385500</v>
      </c>
      <c r="F61" s="5">
        <f t="shared" si="1"/>
        <v>820.88496940402115</v>
      </c>
      <c r="G61" s="15">
        <f t="shared" si="2"/>
        <v>-5.6634740624211872</v>
      </c>
      <c r="H61" s="14">
        <f t="shared" si="3"/>
        <v>-6.851956599989802E-3</v>
      </c>
    </row>
    <row r="62" spans="1:8" x14ac:dyDescent="0.3">
      <c r="B62" s="1" t="s">
        <v>57</v>
      </c>
      <c r="C62" s="5">
        <v>6385500</v>
      </c>
      <c r="D62" s="5">
        <f t="shared" si="0"/>
        <v>826.54844346644234</v>
      </c>
      <c r="E62" s="5">
        <v>6385500</v>
      </c>
      <c r="F62" s="5">
        <f t="shared" si="1"/>
        <v>820.88496940402115</v>
      </c>
      <c r="G62" s="15">
        <f t="shared" si="2"/>
        <v>-5.6634740624211872</v>
      </c>
      <c r="H62" s="14">
        <f t="shared" si="3"/>
        <v>-6.851956599989802E-3</v>
      </c>
    </row>
    <row r="63" spans="1:8" x14ac:dyDescent="0.3">
      <c r="D63" s="4"/>
      <c r="F63" s="4"/>
      <c r="G63" s="11"/>
      <c r="H63" s="8"/>
    </row>
    <row r="64" spans="1:8" x14ac:dyDescent="0.3">
      <c r="A64" s="91" t="s">
        <v>240</v>
      </c>
      <c r="B64" s="91"/>
      <c r="C64" s="91"/>
      <c r="D64" s="91"/>
      <c r="E64" s="91"/>
      <c r="F64" s="91"/>
      <c r="G64" s="91"/>
      <c r="H64" s="91"/>
    </row>
    <row r="65" spans="1:8" x14ac:dyDescent="0.3">
      <c r="A65">
        <v>3115</v>
      </c>
      <c r="B65" t="s">
        <v>272</v>
      </c>
      <c r="C65" s="4">
        <v>4235263</v>
      </c>
      <c r="D65" s="4">
        <f t="shared" si="0"/>
        <v>548.21862662610829</v>
      </c>
      <c r="E65" s="4">
        <v>4500000</v>
      </c>
      <c r="F65" s="4">
        <f t="shared" si="1"/>
        <v>578.49539774772461</v>
      </c>
      <c r="G65" s="11">
        <f t="shared" si="2"/>
        <v>30.276771121616321</v>
      </c>
      <c r="H65" s="8">
        <f t="shared" si="3"/>
        <v>5.5227549103809351E-2</v>
      </c>
    </row>
    <row r="66" spans="1:8" x14ac:dyDescent="0.3">
      <c r="A66">
        <v>3900</v>
      </c>
      <c r="B66" t="s">
        <v>350</v>
      </c>
      <c r="C66" s="4">
        <v>-60000</v>
      </c>
      <c r="D66" s="4">
        <f t="shared" si="0"/>
        <v>-7.7664876059801955</v>
      </c>
      <c r="E66" s="4">
        <v>-60000</v>
      </c>
      <c r="F66" s="4">
        <f t="shared" si="1"/>
        <v>-7.7132719699696608</v>
      </c>
      <c r="G66" s="11">
        <f t="shared" si="2"/>
        <v>5.3215636010534695E-2</v>
      </c>
      <c r="H66" s="8">
        <f t="shared" si="3"/>
        <v>-6.8519565999897629E-3</v>
      </c>
    </row>
    <row r="67" spans="1:8" x14ac:dyDescent="0.3">
      <c r="A67" s="1">
        <v>3000</v>
      </c>
      <c r="B67" s="1" t="s">
        <v>46</v>
      </c>
      <c r="C67" s="15">
        <f>SUM(C65:C66)</f>
        <v>4175263</v>
      </c>
      <c r="D67" s="5">
        <f t="shared" si="0"/>
        <v>540.45213902012813</v>
      </c>
      <c r="E67" s="15">
        <f>SUM(E65:E66)</f>
        <v>4440000</v>
      </c>
      <c r="F67" s="5">
        <f t="shared" si="1"/>
        <v>570.78212577775491</v>
      </c>
      <c r="G67" s="15">
        <f t="shared" si="2"/>
        <v>30.329986757626784</v>
      </c>
      <c r="H67" s="14">
        <f t="shared" si="3"/>
        <v>5.6119653467588924E-2</v>
      </c>
    </row>
    <row r="68" spans="1:8" x14ac:dyDescent="0.3">
      <c r="A68">
        <v>5200</v>
      </c>
      <c r="B68" t="s">
        <v>351</v>
      </c>
      <c r="C68" s="4">
        <v>8000000</v>
      </c>
      <c r="D68" s="4">
        <f t="shared" ref="D68:D79" si="4">C68/$J$1</f>
        <v>1035.5316807973593</v>
      </c>
      <c r="E68" s="4">
        <v>8000000</v>
      </c>
      <c r="F68" s="4">
        <f t="shared" ref="F68:F79" si="5">E68/$J$2</f>
        <v>1028.4362626626214</v>
      </c>
      <c r="G68" s="11">
        <f t="shared" ref="G68:G79" si="6">F68-D68</f>
        <v>-7.0954181347378835</v>
      </c>
      <c r="H68" s="8">
        <f t="shared" ref="H68:H79" si="7">G68/D68</f>
        <v>-6.8519565999896909E-3</v>
      </c>
    </row>
    <row r="69" spans="1:8" x14ac:dyDescent="0.3">
      <c r="B69" s="1" t="s">
        <v>57</v>
      </c>
      <c r="C69" s="5">
        <v>13024170</v>
      </c>
      <c r="D69" s="5">
        <f t="shared" si="4"/>
        <v>1685.8675813863181</v>
      </c>
      <c r="E69" s="5">
        <v>13037130</v>
      </c>
      <c r="F69" s="5">
        <f t="shared" si="5"/>
        <v>1675.9821566308428</v>
      </c>
      <c r="G69" s="15">
        <f t="shared" si="6"/>
        <v>-9.8854247554752419</v>
      </c>
      <c r="H69" s="14">
        <f t="shared" si="7"/>
        <v>-5.8637017904729421E-3</v>
      </c>
    </row>
    <row r="70" spans="1:8" x14ac:dyDescent="0.3">
      <c r="D70" s="4"/>
      <c r="F70" s="4"/>
      <c r="G70" s="11"/>
      <c r="H70" s="8"/>
    </row>
    <row r="71" spans="1:8" x14ac:dyDescent="0.3">
      <c r="A71" s="91" t="s">
        <v>326</v>
      </c>
      <c r="B71" s="91"/>
      <c r="C71" s="91"/>
      <c r="D71" s="91"/>
      <c r="E71" s="91"/>
      <c r="F71" s="91"/>
      <c r="G71" s="91"/>
      <c r="H71" s="91"/>
    </row>
    <row r="72" spans="1:8" x14ac:dyDescent="0.3">
      <c r="A72">
        <v>1920</v>
      </c>
      <c r="B72" t="s">
        <v>35</v>
      </c>
      <c r="C72" s="4">
        <v>200000</v>
      </c>
      <c r="D72" s="4">
        <f t="shared" si="4"/>
        <v>25.888292019933985</v>
      </c>
      <c r="E72" s="4">
        <v>200000</v>
      </c>
      <c r="F72" s="4">
        <f t="shared" si="5"/>
        <v>25.710906566565537</v>
      </c>
      <c r="G72" s="11">
        <f t="shared" si="6"/>
        <v>-0.1773854533684478</v>
      </c>
      <c r="H72" s="8">
        <f t="shared" si="7"/>
        <v>-6.851956599989717E-3</v>
      </c>
    </row>
    <row r="73" spans="1:8" x14ac:dyDescent="0.3">
      <c r="A73" s="1">
        <v>1000</v>
      </c>
      <c r="B73" s="1" t="s">
        <v>330</v>
      </c>
      <c r="C73" s="15">
        <f>C72</f>
        <v>200000</v>
      </c>
      <c r="D73" s="5">
        <f t="shared" si="4"/>
        <v>25.888292019933985</v>
      </c>
      <c r="E73" s="15">
        <f>E72</f>
        <v>200000</v>
      </c>
      <c r="F73" s="5">
        <f t="shared" si="5"/>
        <v>25.710906566565537</v>
      </c>
      <c r="G73" s="15">
        <f t="shared" si="6"/>
        <v>-0.1773854533684478</v>
      </c>
      <c r="H73" s="14">
        <f t="shared" si="7"/>
        <v>-6.851956599989717E-3</v>
      </c>
    </row>
    <row r="74" spans="1:8" x14ac:dyDescent="0.3">
      <c r="B74" s="1" t="s">
        <v>57</v>
      </c>
      <c r="C74" s="15">
        <f>C73</f>
        <v>200000</v>
      </c>
      <c r="D74" s="5">
        <f t="shared" si="4"/>
        <v>25.888292019933985</v>
      </c>
      <c r="E74" s="15">
        <f>E73</f>
        <v>200000</v>
      </c>
      <c r="F74" s="5">
        <f t="shared" si="5"/>
        <v>25.710906566565537</v>
      </c>
      <c r="G74" s="15">
        <f t="shared" si="6"/>
        <v>-0.1773854533684478</v>
      </c>
      <c r="H74" s="14">
        <f t="shared" si="7"/>
        <v>-6.851956599989717E-3</v>
      </c>
    </row>
    <row r="75" spans="1:8" x14ac:dyDescent="0.3">
      <c r="D75" s="4"/>
      <c r="F75" s="4"/>
      <c r="G75" s="11"/>
      <c r="H75" s="8"/>
    </row>
    <row r="76" spans="1:8" x14ac:dyDescent="0.3">
      <c r="A76" s="91" t="s">
        <v>354</v>
      </c>
      <c r="B76" s="91"/>
      <c r="C76" s="91"/>
      <c r="D76" s="91"/>
      <c r="E76" s="91"/>
      <c r="F76" s="91"/>
      <c r="G76" s="91"/>
      <c r="H76" s="91"/>
    </row>
    <row r="77" spans="1:8" x14ac:dyDescent="0.3">
      <c r="A77">
        <v>1990</v>
      </c>
      <c r="B77" t="s">
        <v>69</v>
      </c>
      <c r="C77" s="4">
        <v>126976</v>
      </c>
      <c r="D77" s="4">
        <f t="shared" si="4"/>
        <v>16.43595883761569</v>
      </c>
      <c r="E77" s="4">
        <v>126976</v>
      </c>
      <c r="F77" s="4">
        <f t="shared" si="5"/>
        <v>16.323340360981128</v>
      </c>
      <c r="G77" s="11">
        <f t="shared" si="6"/>
        <v>-0.11261847663456237</v>
      </c>
      <c r="H77" s="8">
        <f t="shared" si="7"/>
        <v>-6.8519565999898523E-3</v>
      </c>
    </row>
    <row r="78" spans="1:8" x14ac:dyDescent="0.3">
      <c r="A78" s="1">
        <v>1000</v>
      </c>
      <c r="B78" s="1" t="s">
        <v>40</v>
      </c>
      <c r="C78" s="15">
        <f>C77</f>
        <v>126976</v>
      </c>
      <c r="D78" s="5">
        <f t="shared" si="4"/>
        <v>16.43595883761569</v>
      </c>
      <c r="E78" s="15">
        <f>E77</f>
        <v>126976</v>
      </c>
      <c r="F78" s="5">
        <f t="shared" si="5"/>
        <v>16.323340360981128</v>
      </c>
      <c r="G78" s="15">
        <f t="shared" si="6"/>
        <v>-0.11261847663456237</v>
      </c>
      <c r="H78" s="14">
        <f t="shared" si="7"/>
        <v>-6.8519565999898523E-3</v>
      </c>
    </row>
    <row r="79" spans="1:8" x14ac:dyDescent="0.3">
      <c r="B79" s="1" t="s">
        <v>57</v>
      </c>
      <c r="C79" s="15">
        <f>C78</f>
        <v>126976</v>
      </c>
      <c r="D79" s="5">
        <f t="shared" si="4"/>
        <v>16.43595883761569</v>
      </c>
      <c r="E79" s="15">
        <f>E78</f>
        <v>126976</v>
      </c>
      <c r="F79" s="5">
        <f t="shared" si="5"/>
        <v>16.323340360981128</v>
      </c>
      <c r="G79" s="15">
        <f t="shared" si="6"/>
        <v>-0.11261847663456237</v>
      </c>
      <c r="H79" s="14">
        <f t="shared" si="7"/>
        <v>-6.8519565999898523E-3</v>
      </c>
    </row>
    <row r="80" spans="1:8" x14ac:dyDescent="0.3">
      <c r="G80" s="11"/>
      <c r="H80" s="8"/>
    </row>
    <row r="81" spans="1:8" x14ac:dyDescent="0.3">
      <c r="A81" s="91" t="s">
        <v>355</v>
      </c>
      <c r="B81" s="91"/>
      <c r="C81" s="91"/>
      <c r="D81" s="91"/>
      <c r="E81" s="91"/>
      <c r="F81" s="91"/>
      <c r="G81" s="91"/>
      <c r="H81" s="91"/>
    </row>
    <row r="82" spans="1:8" x14ac:dyDescent="0.3">
      <c r="A82">
        <v>1330</v>
      </c>
      <c r="B82" t="s">
        <v>72</v>
      </c>
      <c r="C82" s="4">
        <v>25000</v>
      </c>
      <c r="D82" s="11">
        <f>C82/$J$1</f>
        <v>3.2360365024917481</v>
      </c>
      <c r="E82" s="4">
        <v>25000</v>
      </c>
      <c r="F82" s="11">
        <f>E82/$J$2</f>
        <v>3.2138633208206921</v>
      </c>
      <c r="G82" s="11">
        <f>F82-D82</f>
        <v>-2.2173181671055975E-2</v>
      </c>
      <c r="H82" s="7">
        <f>G82/D82</f>
        <v>-6.851956599989717E-3</v>
      </c>
    </row>
    <row r="83" spans="1:8" x14ac:dyDescent="0.3">
      <c r="A83" s="1">
        <v>1000</v>
      </c>
      <c r="B83" s="1" t="s">
        <v>40</v>
      </c>
      <c r="C83" s="15">
        <f>C82</f>
        <v>25000</v>
      </c>
      <c r="D83" s="15">
        <f t="shared" ref="D83:D122" si="8">C83/$J$1</f>
        <v>3.2360365024917481</v>
      </c>
      <c r="E83" s="15">
        <f>E82</f>
        <v>25000</v>
      </c>
      <c r="F83" s="15">
        <f t="shared" ref="F83:F122" si="9">E83/$J$2</f>
        <v>3.2138633208206921</v>
      </c>
      <c r="G83" s="15">
        <f t="shared" ref="G83:G114" si="10">F83-D83</f>
        <v>-2.2173181671055975E-2</v>
      </c>
      <c r="H83" s="6">
        <f t="shared" ref="H83:H114" si="11">G83/D83</f>
        <v>-6.851956599989717E-3</v>
      </c>
    </row>
    <row r="84" spans="1:8" x14ac:dyDescent="0.3">
      <c r="B84" s="1" t="s">
        <v>57</v>
      </c>
      <c r="C84" s="5">
        <v>109205</v>
      </c>
      <c r="D84" s="15">
        <f t="shared" si="8"/>
        <v>14.135654650184454</v>
      </c>
      <c r="E84" s="5">
        <v>69205</v>
      </c>
      <c r="F84" s="15">
        <f t="shared" si="9"/>
        <v>8.8966164446958391</v>
      </c>
      <c r="G84" s="15">
        <f t="shared" si="10"/>
        <v>-5.2390382054886153</v>
      </c>
      <c r="H84" s="6">
        <f t="shared" si="11"/>
        <v>-0.3706257923767437</v>
      </c>
    </row>
    <row r="85" spans="1:8" x14ac:dyDescent="0.3">
      <c r="D85" s="11"/>
      <c r="F85" s="11"/>
      <c r="G85" s="11"/>
      <c r="H85" s="7"/>
    </row>
    <row r="86" spans="1:8" x14ac:dyDescent="0.3">
      <c r="A86" s="91" t="s">
        <v>357</v>
      </c>
      <c r="B86" s="91"/>
      <c r="C86" s="91"/>
      <c r="D86" s="91"/>
      <c r="E86" s="91"/>
      <c r="F86" s="91"/>
      <c r="G86" s="91"/>
      <c r="H86" s="91"/>
    </row>
    <row r="87" spans="1:8" x14ac:dyDescent="0.3">
      <c r="A87">
        <v>4300</v>
      </c>
      <c r="B87" t="s">
        <v>171</v>
      </c>
      <c r="C87" s="4">
        <v>6200000</v>
      </c>
      <c r="D87" s="11">
        <f t="shared" si="8"/>
        <v>802.53705261795358</v>
      </c>
      <c r="E87" s="4">
        <v>6200000</v>
      </c>
      <c r="F87" s="11">
        <f t="shared" si="9"/>
        <v>797.03810356353165</v>
      </c>
      <c r="G87" s="11">
        <f t="shared" si="10"/>
        <v>-5.4989490544219279</v>
      </c>
      <c r="H87" s="7">
        <f t="shared" si="11"/>
        <v>-6.8519565999897742E-3</v>
      </c>
    </row>
    <row r="88" spans="1:8" x14ac:dyDescent="0.3">
      <c r="A88" s="1">
        <v>4000</v>
      </c>
      <c r="B88" s="1" t="s">
        <v>358</v>
      </c>
      <c r="C88" s="15">
        <f>C87</f>
        <v>6200000</v>
      </c>
      <c r="D88" s="5">
        <f t="shared" si="8"/>
        <v>802.53705261795358</v>
      </c>
      <c r="E88" s="15">
        <f>E87</f>
        <v>6200000</v>
      </c>
      <c r="F88" s="15">
        <f t="shared" si="9"/>
        <v>797.03810356353165</v>
      </c>
      <c r="G88" s="15">
        <f t="shared" si="10"/>
        <v>-5.4989490544219279</v>
      </c>
      <c r="H88" s="6">
        <f t="shared" si="11"/>
        <v>-6.8519565999897742E-3</v>
      </c>
    </row>
    <row r="89" spans="1:8" x14ac:dyDescent="0.3">
      <c r="B89" s="1" t="s">
        <v>57</v>
      </c>
      <c r="C89" s="15">
        <f>C88</f>
        <v>6200000</v>
      </c>
      <c r="D89" s="15">
        <f t="shared" si="8"/>
        <v>802.53705261795358</v>
      </c>
      <c r="E89" s="15">
        <f>E88</f>
        <v>6200000</v>
      </c>
      <c r="F89" s="15">
        <f t="shared" si="9"/>
        <v>797.03810356353165</v>
      </c>
      <c r="G89" s="15">
        <f t="shared" si="10"/>
        <v>-5.4989490544219279</v>
      </c>
      <c r="H89" s="6">
        <f t="shared" si="11"/>
        <v>-6.8519565999897742E-3</v>
      </c>
    </row>
    <row r="90" spans="1:8" x14ac:dyDescent="0.3">
      <c r="D90" s="11"/>
      <c r="F90" s="11"/>
      <c r="G90" s="11"/>
      <c r="H90" s="7"/>
    </row>
    <row r="91" spans="1:8" x14ac:dyDescent="0.3">
      <c r="A91" s="91" t="s">
        <v>359</v>
      </c>
      <c r="B91" s="91"/>
      <c r="C91" s="91"/>
      <c r="D91" s="91"/>
      <c r="E91" s="91"/>
      <c r="F91" s="91"/>
      <c r="G91" s="91"/>
      <c r="H91" s="91"/>
    </row>
    <row r="92" spans="1:8" x14ac:dyDescent="0.3">
      <c r="A92">
        <v>4290</v>
      </c>
      <c r="B92" t="s">
        <v>360</v>
      </c>
      <c r="C92" s="4">
        <v>400000</v>
      </c>
      <c r="D92" s="11">
        <f t="shared" si="8"/>
        <v>51.77658403986797</v>
      </c>
      <c r="E92" s="4">
        <v>400000</v>
      </c>
      <c r="F92" s="11">
        <f t="shared" si="9"/>
        <v>51.421813133131074</v>
      </c>
      <c r="G92" s="11">
        <f t="shared" si="10"/>
        <v>-0.3547709067368956</v>
      </c>
      <c r="H92" s="7">
        <f t="shared" si="11"/>
        <v>-6.851956599989717E-3</v>
      </c>
    </row>
    <row r="93" spans="1:8" x14ac:dyDescent="0.3">
      <c r="A93" s="1">
        <v>4000</v>
      </c>
      <c r="B93" s="1" t="s">
        <v>49</v>
      </c>
      <c r="C93" s="5">
        <f>C92</f>
        <v>400000</v>
      </c>
      <c r="D93" s="15">
        <f t="shared" si="8"/>
        <v>51.77658403986797</v>
      </c>
      <c r="E93" s="5">
        <v>400000</v>
      </c>
      <c r="F93" s="15">
        <f t="shared" si="9"/>
        <v>51.421813133131074</v>
      </c>
      <c r="G93" s="15">
        <f>F93-D93</f>
        <v>-0.3547709067368956</v>
      </c>
      <c r="H93" s="6">
        <f>G93/D93</f>
        <v>-6.851956599989717E-3</v>
      </c>
    </row>
    <row r="94" spans="1:8" x14ac:dyDescent="0.3">
      <c r="B94" s="1" t="s">
        <v>57</v>
      </c>
      <c r="C94" s="5">
        <v>560870</v>
      </c>
      <c r="D94" s="15">
        <f t="shared" si="8"/>
        <v>72.599831726101868</v>
      </c>
      <c r="E94" s="5">
        <v>604942</v>
      </c>
      <c r="F94" s="15">
        <f t="shared" si="9"/>
        <v>77.768036200956445</v>
      </c>
      <c r="G94" s="15">
        <f t="shared" si="10"/>
        <v>5.1682044748545763</v>
      </c>
      <c r="H94" s="6">
        <f t="shared" si="11"/>
        <v>7.1187554460907215E-2</v>
      </c>
    </row>
    <row r="95" spans="1:8" x14ac:dyDescent="0.3">
      <c r="D95" s="11"/>
      <c r="F95" s="11"/>
      <c r="G95" s="11"/>
      <c r="H95" s="7"/>
    </row>
    <row r="96" spans="1:8" x14ac:dyDescent="0.3">
      <c r="A96" s="91" t="s">
        <v>252</v>
      </c>
      <c r="B96" s="91"/>
      <c r="C96" s="91"/>
      <c r="D96" s="91"/>
      <c r="E96" s="91"/>
      <c r="F96" s="91"/>
      <c r="G96" s="91"/>
      <c r="H96" s="91"/>
    </row>
    <row r="97" spans="1:8" x14ac:dyDescent="0.3">
      <c r="A97">
        <v>1611</v>
      </c>
      <c r="B97" t="s">
        <v>333</v>
      </c>
      <c r="C97" s="4">
        <v>325000</v>
      </c>
      <c r="D97" s="11">
        <f t="shared" si="8"/>
        <v>42.068474532392727</v>
      </c>
      <c r="E97" s="4">
        <v>335000</v>
      </c>
      <c r="F97" s="11">
        <f t="shared" si="9"/>
        <v>43.065768498997272</v>
      </c>
      <c r="G97" s="11">
        <f t="shared" si="10"/>
        <v>0.99729396660454483</v>
      </c>
      <c r="H97" s="7">
        <f t="shared" si="11"/>
        <v>2.370644473539511E-2</v>
      </c>
    </row>
    <row r="98" spans="1:8" x14ac:dyDescent="0.3">
      <c r="A98">
        <v>1612</v>
      </c>
      <c r="B98" t="s">
        <v>361</v>
      </c>
      <c r="C98" s="4">
        <v>50000</v>
      </c>
      <c r="D98" s="11">
        <f t="shared" si="8"/>
        <v>6.4720730049834962</v>
      </c>
      <c r="E98" s="4">
        <v>45000</v>
      </c>
      <c r="F98" s="11">
        <f t="shared" si="9"/>
        <v>5.7849539774772456</v>
      </c>
      <c r="G98" s="11">
        <f t="shared" si="10"/>
        <v>-0.68711902750625065</v>
      </c>
      <c r="H98" s="7">
        <f t="shared" si="11"/>
        <v>-0.10616676093999079</v>
      </c>
    </row>
    <row r="99" spans="1:8" x14ac:dyDescent="0.3">
      <c r="A99">
        <v>1621</v>
      </c>
      <c r="B99" t="s">
        <v>362</v>
      </c>
      <c r="C99" s="4">
        <v>20000</v>
      </c>
      <c r="D99" s="11">
        <f t="shared" si="8"/>
        <v>2.5888292019933985</v>
      </c>
      <c r="E99" s="4">
        <v>25000</v>
      </c>
      <c r="F99" s="11">
        <f t="shared" si="9"/>
        <v>3.2138633208206921</v>
      </c>
      <c r="G99" s="11">
        <f t="shared" si="10"/>
        <v>0.62503411882729365</v>
      </c>
      <c r="H99" s="7">
        <f t="shared" si="11"/>
        <v>0.24143505425001285</v>
      </c>
    </row>
    <row r="100" spans="1:8" x14ac:dyDescent="0.3">
      <c r="A100">
        <v>1622</v>
      </c>
      <c r="B100" t="s">
        <v>363</v>
      </c>
      <c r="C100" s="4">
        <v>1000</v>
      </c>
      <c r="D100" s="11">
        <f t="shared" si="8"/>
        <v>0.12944146009966992</v>
      </c>
      <c r="E100" s="4">
        <v>1000</v>
      </c>
      <c r="F100" s="11">
        <f t="shared" si="9"/>
        <v>0.12855453283282769</v>
      </c>
      <c r="G100" s="11">
        <f t="shared" si="10"/>
        <v>-8.8692726684222456E-4</v>
      </c>
      <c r="H100" s="7">
        <f t="shared" si="11"/>
        <v>-6.8519565999896059E-3</v>
      </c>
    </row>
    <row r="101" spans="1:8" x14ac:dyDescent="0.3">
      <c r="A101">
        <v>1623</v>
      </c>
      <c r="B101" t="s">
        <v>364</v>
      </c>
      <c r="C101" s="4">
        <v>12000</v>
      </c>
      <c r="D101" s="11">
        <f t="shared" si="8"/>
        <v>1.5532975211960391</v>
      </c>
      <c r="E101" s="4">
        <v>12000</v>
      </c>
      <c r="F101" s="11">
        <f t="shared" si="9"/>
        <v>1.5426543939939321</v>
      </c>
      <c r="G101" s="11">
        <f t="shared" si="10"/>
        <v>-1.0643127202107028E-2</v>
      </c>
      <c r="H101" s="7">
        <f t="shared" si="11"/>
        <v>-6.8519565999898202E-3</v>
      </c>
    </row>
    <row r="102" spans="1:8" x14ac:dyDescent="0.3">
      <c r="A102">
        <v>1630</v>
      </c>
      <c r="B102" t="s">
        <v>365</v>
      </c>
      <c r="C102" s="4">
        <v>3000</v>
      </c>
      <c r="D102" s="11">
        <f t="shared" si="8"/>
        <v>0.38832438029900979</v>
      </c>
      <c r="E102" s="4">
        <v>3000</v>
      </c>
      <c r="F102" s="11">
        <f t="shared" si="9"/>
        <v>0.38566359849848303</v>
      </c>
      <c r="G102" s="11">
        <f t="shared" si="10"/>
        <v>-2.6607818005267569E-3</v>
      </c>
      <c r="H102" s="7">
        <f t="shared" si="11"/>
        <v>-6.8519565999898202E-3</v>
      </c>
    </row>
    <row r="103" spans="1:8" x14ac:dyDescent="0.3">
      <c r="A103">
        <v>1990</v>
      </c>
      <c r="B103" t="s">
        <v>158</v>
      </c>
      <c r="C103" s="4">
        <v>100000</v>
      </c>
      <c r="D103" s="11">
        <f t="shared" si="8"/>
        <v>12.944146009966992</v>
      </c>
      <c r="E103" s="4">
        <v>100000</v>
      </c>
      <c r="F103" s="11">
        <f t="shared" si="9"/>
        <v>12.855453283282769</v>
      </c>
      <c r="G103" s="11">
        <f t="shared" si="10"/>
        <v>-8.8692726684223899E-2</v>
      </c>
      <c r="H103" s="7">
        <f t="shared" si="11"/>
        <v>-6.851956599989717E-3</v>
      </c>
    </row>
    <row r="104" spans="1:8" x14ac:dyDescent="0.3">
      <c r="A104" s="1">
        <v>1000</v>
      </c>
      <c r="B104" s="1" t="s">
        <v>40</v>
      </c>
      <c r="C104" s="5">
        <f>SUM(C97:C103)</f>
        <v>511000</v>
      </c>
      <c r="D104" s="15">
        <f t="shared" si="8"/>
        <v>66.144586110931328</v>
      </c>
      <c r="E104" s="15">
        <f>SUM(E97:E103)</f>
        <v>521000</v>
      </c>
      <c r="F104" s="15">
        <f t="shared" si="9"/>
        <v>66.976911605903226</v>
      </c>
      <c r="G104" s="15">
        <f t="shared" si="10"/>
        <v>0.83232549497189723</v>
      </c>
      <c r="H104" s="6">
        <f t="shared" si="11"/>
        <v>1.2583425854022294E-2</v>
      </c>
    </row>
    <row r="105" spans="1:8" x14ac:dyDescent="0.3">
      <c r="A105">
        <v>3100</v>
      </c>
      <c r="B105" t="s">
        <v>366</v>
      </c>
      <c r="C105" s="4">
        <v>9000</v>
      </c>
      <c r="D105" s="11">
        <f t="shared" si="8"/>
        <v>1.1649731408970294</v>
      </c>
      <c r="E105" s="4">
        <v>9000</v>
      </c>
      <c r="F105" s="11">
        <f t="shared" si="9"/>
        <v>1.156990795495449</v>
      </c>
      <c r="G105" s="11">
        <f t="shared" si="10"/>
        <v>-7.9823454015803819E-3</v>
      </c>
      <c r="H105" s="7">
        <f t="shared" si="11"/>
        <v>-6.8519565999899147E-3</v>
      </c>
    </row>
    <row r="106" spans="1:8" x14ac:dyDescent="0.3">
      <c r="A106" s="1">
        <v>3000</v>
      </c>
      <c r="B106" s="1" t="s">
        <v>46</v>
      </c>
      <c r="C106" s="15">
        <f>C105</f>
        <v>9000</v>
      </c>
      <c r="D106" s="15">
        <f t="shared" si="8"/>
        <v>1.1649731408970294</v>
      </c>
      <c r="E106" s="15">
        <f>E105</f>
        <v>9000</v>
      </c>
      <c r="F106" s="15">
        <f t="shared" si="9"/>
        <v>1.156990795495449</v>
      </c>
      <c r="G106" s="15">
        <f t="shared" si="10"/>
        <v>-7.9823454015803819E-3</v>
      </c>
      <c r="H106" s="6">
        <f t="shared" si="11"/>
        <v>-6.8519565999899147E-3</v>
      </c>
    </row>
    <row r="107" spans="1:8" x14ac:dyDescent="0.3">
      <c r="A107">
        <v>4500</v>
      </c>
      <c r="B107" t="s">
        <v>307</v>
      </c>
      <c r="C107" s="4">
        <v>70500</v>
      </c>
      <c r="D107" s="11">
        <f t="shared" si="8"/>
        <v>9.1256229370267299</v>
      </c>
      <c r="E107" s="4">
        <v>50000</v>
      </c>
      <c r="F107" s="11">
        <f t="shared" si="9"/>
        <v>6.4277266416413843</v>
      </c>
      <c r="G107" s="11">
        <f t="shared" si="10"/>
        <v>-2.6978962953853456</v>
      </c>
      <c r="H107" s="7">
        <f t="shared" si="11"/>
        <v>-0.29563968553190761</v>
      </c>
    </row>
    <row r="108" spans="1:8" x14ac:dyDescent="0.3">
      <c r="A108" s="2">
        <v>4510</v>
      </c>
      <c r="B108" s="2" t="s">
        <v>367</v>
      </c>
      <c r="C108" s="29">
        <v>550000</v>
      </c>
      <c r="D108" s="11">
        <f t="shared" si="8"/>
        <v>71.192803054818455</v>
      </c>
      <c r="E108" s="29">
        <v>473926</v>
      </c>
      <c r="F108" s="11">
        <f t="shared" si="9"/>
        <v>60.925335527330695</v>
      </c>
      <c r="G108" s="11">
        <f t="shared" si="10"/>
        <v>-10.26746752748776</v>
      </c>
      <c r="H108" s="7">
        <f t="shared" si="11"/>
        <v>-0.14422058251564854</v>
      </c>
    </row>
    <row r="109" spans="1:8" x14ac:dyDescent="0.3">
      <c r="A109" s="2">
        <v>4520</v>
      </c>
      <c r="B109" s="2" t="s">
        <v>368</v>
      </c>
      <c r="C109" s="29">
        <v>1600000</v>
      </c>
      <c r="D109" s="11">
        <f t="shared" si="8"/>
        <v>207.10633615947188</v>
      </c>
      <c r="E109" s="29">
        <v>1600000</v>
      </c>
      <c r="F109" s="11">
        <f t="shared" si="9"/>
        <v>205.6872525325243</v>
      </c>
      <c r="G109" s="11">
        <f t="shared" si="10"/>
        <v>-1.4190836269475824</v>
      </c>
      <c r="H109" s="7">
        <f t="shared" si="11"/>
        <v>-6.851956599989717E-3</v>
      </c>
    </row>
    <row r="110" spans="1:8" x14ac:dyDescent="0.3">
      <c r="A110" s="2">
        <v>4558</v>
      </c>
      <c r="B110" s="2" t="s">
        <v>369</v>
      </c>
      <c r="C110" s="29">
        <v>210000</v>
      </c>
      <c r="D110" s="11">
        <f t="shared" si="8"/>
        <v>27.182706620930684</v>
      </c>
      <c r="E110" s="29">
        <v>210000</v>
      </c>
      <c r="F110" s="11">
        <f t="shared" si="9"/>
        <v>26.996451894893813</v>
      </c>
      <c r="G110" s="11">
        <f t="shared" si="10"/>
        <v>-0.18625472603687143</v>
      </c>
      <c r="H110" s="7">
        <f t="shared" si="11"/>
        <v>-6.8519565999897629E-3</v>
      </c>
    </row>
    <row r="111" spans="1:8" x14ac:dyDescent="0.3">
      <c r="A111" s="2">
        <v>4514</v>
      </c>
      <c r="B111" s="2" t="s">
        <v>370</v>
      </c>
      <c r="C111" s="29">
        <v>0</v>
      </c>
      <c r="D111" s="11">
        <f t="shared" si="8"/>
        <v>0</v>
      </c>
      <c r="E111" s="29">
        <v>25000</v>
      </c>
      <c r="F111" s="11">
        <f t="shared" si="9"/>
        <v>3.2138633208206921</v>
      </c>
      <c r="G111" s="11">
        <f t="shared" si="10"/>
        <v>3.2138633208206921</v>
      </c>
      <c r="H111" s="7" t="e">
        <f t="shared" si="11"/>
        <v>#DIV/0!</v>
      </c>
    </row>
    <row r="112" spans="1:8" x14ac:dyDescent="0.3">
      <c r="A112" s="1">
        <v>4000</v>
      </c>
      <c r="B112" s="1" t="s">
        <v>49</v>
      </c>
      <c r="C112" s="15">
        <f>SUM(C107:C111)</f>
        <v>2430500</v>
      </c>
      <c r="D112" s="15">
        <f t="shared" si="8"/>
        <v>314.60746877224773</v>
      </c>
      <c r="E112" s="15">
        <f>SUM(E107:E111)</f>
        <v>2358926</v>
      </c>
      <c r="F112" s="15">
        <f t="shared" si="9"/>
        <v>303.25062991721086</v>
      </c>
      <c r="G112" s="15">
        <f t="shared" si="10"/>
        <v>-11.35683885503687</v>
      </c>
      <c r="H112" s="6">
        <f t="shared" si="11"/>
        <v>-3.6098440063603104E-2</v>
      </c>
    </row>
    <row r="113" spans="1:8" x14ac:dyDescent="0.3">
      <c r="A113" s="2">
        <v>5200</v>
      </c>
      <c r="B113" s="2" t="s">
        <v>371</v>
      </c>
      <c r="C113" s="29">
        <v>249999</v>
      </c>
      <c r="D113" s="11">
        <f t="shared" si="8"/>
        <v>32.360235583457381</v>
      </c>
      <c r="E113" s="4">
        <v>305000</v>
      </c>
      <c r="F113" s="11">
        <f t="shared" si="9"/>
        <v>39.209132514012445</v>
      </c>
      <c r="G113" s="11">
        <f t="shared" si="10"/>
        <v>6.848896930555064</v>
      </c>
      <c r="H113" s="7">
        <f t="shared" si="11"/>
        <v>0.2116454595298507</v>
      </c>
    </row>
    <row r="114" spans="1:8" x14ac:dyDescent="0.3">
      <c r="B114" s="1" t="s">
        <v>57</v>
      </c>
      <c r="C114" s="15">
        <v>3407195</v>
      </c>
      <c r="D114" s="15">
        <f t="shared" si="8"/>
        <v>441.03229564429489</v>
      </c>
      <c r="E114" s="5">
        <v>3400662</v>
      </c>
      <c r="F114" s="15">
        <f t="shared" si="9"/>
        <v>437.17051473234943</v>
      </c>
      <c r="G114" s="15">
        <f t="shared" si="10"/>
        <v>-3.8617809119454591</v>
      </c>
      <c r="H114" s="6">
        <f t="shared" si="11"/>
        <v>-8.756231573254435E-3</v>
      </c>
    </row>
    <row r="115" spans="1:8" x14ac:dyDescent="0.3">
      <c r="D115" s="11"/>
      <c r="F115" s="11"/>
      <c r="G115" s="11"/>
      <c r="H115" s="7"/>
    </row>
    <row r="116" spans="1:8" x14ac:dyDescent="0.3">
      <c r="A116" s="91" t="s">
        <v>373</v>
      </c>
      <c r="B116" s="91"/>
      <c r="C116" s="91"/>
      <c r="D116" s="91"/>
      <c r="E116" s="91"/>
      <c r="F116" s="91"/>
      <c r="G116" s="91"/>
      <c r="H116" s="91"/>
    </row>
    <row r="117" spans="1:8" x14ac:dyDescent="0.3">
      <c r="A117">
        <v>1192</v>
      </c>
      <c r="B117" t="s">
        <v>276</v>
      </c>
      <c r="C117" s="4">
        <v>641560</v>
      </c>
      <c r="D117" s="11">
        <f t="shared" si="8"/>
        <v>83.044463141544242</v>
      </c>
      <c r="E117" s="4">
        <v>717347</v>
      </c>
      <c r="F117" s="11">
        <f t="shared" si="9"/>
        <v>92.21820846403044</v>
      </c>
      <c r="G117" s="11">
        <f t="shared" ref="G117:G122" si="12">F117-D117</f>
        <v>9.173745322486198</v>
      </c>
      <c r="H117" s="7">
        <f t="shared" ref="H117:H122" si="13">G117/D117</f>
        <v>0.11046787438254742</v>
      </c>
    </row>
    <row r="118" spans="1:8" x14ac:dyDescent="0.3">
      <c r="A118" s="1">
        <v>1000</v>
      </c>
      <c r="B118" s="1" t="s">
        <v>330</v>
      </c>
      <c r="C118" s="15">
        <f>C117</f>
        <v>641560</v>
      </c>
      <c r="D118" s="15">
        <f t="shared" si="8"/>
        <v>83.044463141544242</v>
      </c>
      <c r="E118" s="15">
        <f>E117</f>
        <v>717347</v>
      </c>
      <c r="F118" s="15">
        <f t="shared" si="9"/>
        <v>92.21820846403044</v>
      </c>
      <c r="G118" s="15">
        <f t="shared" si="12"/>
        <v>9.173745322486198</v>
      </c>
      <c r="H118" s="6">
        <f t="shared" si="13"/>
        <v>0.11046787438254742</v>
      </c>
    </row>
    <row r="119" spans="1:8" x14ac:dyDescent="0.3">
      <c r="A119">
        <v>4300</v>
      </c>
      <c r="B119" t="s">
        <v>171</v>
      </c>
      <c r="C119" s="4">
        <v>0</v>
      </c>
      <c r="D119" s="11">
        <f t="shared" si="8"/>
        <v>0</v>
      </c>
      <c r="E119" s="4">
        <v>500000</v>
      </c>
      <c r="F119" s="11">
        <f t="shared" si="9"/>
        <v>64.277266416413838</v>
      </c>
      <c r="G119" s="11">
        <f t="shared" si="12"/>
        <v>64.277266416413838</v>
      </c>
      <c r="H119" s="7" t="e">
        <f t="shared" si="13"/>
        <v>#DIV/0!</v>
      </c>
    </row>
    <row r="120" spans="1:8" x14ac:dyDescent="0.3">
      <c r="A120" s="1">
        <v>4000</v>
      </c>
      <c r="B120" s="1" t="s">
        <v>49</v>
      </c>
      <c r="C120" s="5">
        <v>0</v>
      </c>
      <c r="D120" s="15">
        <f t="shared" si="8"/>
        <v>0</v>
      </c>
      <c r="E120" s="5">
        <v>500000</v>
      </c>
      <c r="F120" s="15">
        <f t="shared" si="9"/>
        <v>64.277266416413838</v>
      </c>
      <c r="G120" s="15">
        <f t="shared" si="12"/>
        <v>64.277266416413838</v>
      </c>
      <c r="H120" s="6" t="e">
        <f t="shared" si="13"/>
        <v>#DIV/0!</v>
      </c>
    </row>
    <row r="121" spans="1:8" x14ac:dyDescent="0.3">
      <c r="A121">
        <v>5200</v>
      </c>
      <c r="B121" t="s">
        <v>371</v>
      </c>
      <c r="C121" s="4">
        <v>0</v>
      </c>
      <c r="D121" s="11">
        <f t="shared" si="8"/>
        <v>0</v>
      </c>
      <c r="E121" s="4">
        <v>350000</v>
      </c>
      <c r="F121" s="11">
        <f t="shared" si="9"/>
        <v>44.994086491489689</v>
      </c>
      <c r="G121" s="11">
        <f t="shared" si="12"/>
        <v>44.994086491489689</v>
      </c>
      <c r="H121" s="7" t="e">
        <f t="shared" si="13"/>
        <v>#DIV/0!</v>
      </c>
    </row>
    <row r="122" spans="1:8" x14ac:dyDescent="0.3">
      <c r="B122" s="1" t="s">
        <v>57</v>
      </c>
      <c r="C122" s="5">
        <v>1291168</v>
      </c>
      <c r="D122" s="15">
        <f t="shared" si="8"/>
        <v>167.13067115397061</v>
      </c>
      <c r="E122" s="5">
        <v>1672160</v>
      </c>
      <c r="F122" s="15">
        <f t="shared" si="9"/>
        <v>214.96374762174113</v>
      </c>
      <c r="G122" s="15">
        <f t="shared" si="12"/>
        <v>47.833076467770525</v>
      </c>
      <c r="H122" s="6">
        <f t="shared" si="13"/>
        <v>0.28620166566377203</v>
      </c>
    </row>
    <row r="123" spans="1:8" x14ac:dyDescent="0.3">
      <c r="D123" s="11"/>
      <c r="F123" s="11"/>
      <c r="G123" s="11"/>
      <c r="H123" s="7"/>
    </row>
    <row r="124" spans="1:8" x14ac:dyDescent="0.3">
      <c r="D124" s="11"/>
      <c r="F124" s="11"/>
      <c r="G124" s="11"/>
      <c r="H124" s="7"/>
    </row>
    <row r="125" spans="1:8" x14ac:dyDescent="0.3">
      <c r="D125" s="11"/>
      <c r="F125" s="11"/>
      <c r="G125" s="11"/>
      <c r="H125" s="7"/>
    </row>
    <row r="126" spans="1:8" x14ac:dyDescent="0.3">
      <c r="B126" s="1" t="s">
        <v>283</v>
      </c>
      <c r="C126" s="15">
        <f>C118+C104+C83+C78+C73+C49+C13</f>
        <v>41566358</v>
      </c>
      <c r="D126" s="15">
        <f>C126/J1</f>
        <v>5380.4100705455958</v>
      </c>
      <c r="E126" s="15">
        <f>E118+E104+E83+E78+E73+E49+E13</f>
        <v>44038495</v>
      </c>
      <c r="F126" s="15">
        <f>E126/J2</f>
        <v>5661.3481513858178</v>
      </c>
      <c r="G126" s="15">
        <f>F126-D126</f>
        <v>280.93808084022203</v>
      </c>
      <c r="H126" s="14">
        <f>G126/D126</f>
        <v>5.2214994239599612E-2</v>
      </c>
    </row>
    <row r="127" spans="1:8" x14ac:dyDescent="0.3">
      <c r="B127" s="1" t="s">
        <v>233</v>
      </c>
      <c r="C127" s="15">
        <f>C106+C67+C61+C56+C51+C43+C38+C18</f>
        <v>39773547</v>
      </c>
      <c r="D127" s="15">
        <f>C127/J1</f>
        <v>5148.3459970228469</v>
      </c>
      <c r="E127" s="15">
        <f>E106+E67+E61+E56+E51+E43+E38+E18</f>
        <v>38438196</v>
      </c>
      <c r="F127" s="15">
        <f>E127/J2</f>
        <v>4941.4043297166654</v>
      </c>
      <c r="G127" s="15">
        <f>F127-D127</f>
        <v>-206.94166730618144</v>
      </c>
      <c r="H127" s="14">
        <f>G127/D127</f>
        <v>-4.0195757516268402E-2</v>
      </c>
    </row>
    <row r="128" spans="1:8" x14ac:dyDescent="0.3">
      <c r="B128" s="1" t="s">
        <v>625</v>
      </c>
      <c r="C128" s="15">
        <f>C120+C112+C93+C88+C23</f>
        <v>9135500</v>
      </c>
      <c r="D128" s="15">
        <f>C128/J1</f>
        <v>1182.5124587405346</v>
      </c>
      <c r="E128" s="15">
        <f>E120+E112+E93+E88+E23</f>
        <v>9563926</v>
      </c>
      <c r="F128" s="15">
        <f>E128/J2</f>
        <v>1229.4860389777343</v>
      </c>
      <c r="G128" s="15">
        <f>F128-D128</f>
        <v>46.973580237199712</v>
      </c>
      <c r="H128" s="14">
        <f>G128/D128</f>
        <v>3.9723539392752055E-2</v>
      </c>
    </row>
    <row r="129" spans="2:8" x14ac:dyDescent="0.3">
      <c r="B129" s="1" t="s">
        <v>57</v>
      </c>
      <c r="C129" s="15">
        <f>C122+C114+C94+C89+C84+C79+C74+C69+C62+C57+C52+C45+C39+C34</f>
        <v>116042587</v>
      </c>
      <c r="D129" s="15">
        <f>C129/J1</f>
        <v>15020.721895022976</v>
      </c>
      <c r="E129" s="15">
        <f>E122+E114+E94+E89+E84+E79+E74+E69+E62+E57+E52+E45+E39+E34</f>
        <v>114298793</v>
      </c>
      <c r="F129" s="15">
        <f>E129/J2</f>
        <v>14693.627937471076</v>
      </c>
      <c r="G129" s="15">
        <f>F129-D129</f>
        <v>-327.09395755190053</v>
      </c>
      <c r="H129" s="14">
        <f>G129/J2</f>
        <v>-4.2049410905525338E-2</v>
      </c>
    </row>
    <row r="130" spans="2:8" x14ac:dyDescent="0.3">
      <c r="D130" s="11"/>
      <c r="F130" s="11"/>
      <c r="G130" s="11"/>
      <c r="H130" s="7"/>
    </row>
    <row r="131" spans="2:8" x14ac:dyDescent="0.3">
      <c r="D131" s="11">
        <f>SUM(D126:D128)</f>
        <v>11711.268526308979</v>
      </c>
      <c r="F131" s="11"/>
      <c r="G131" s="11">
        <f>SUM(G126:G128)</f>
        <v>120.9699937712403</v>
      </c>
      <c r="H131" s="8">
        <f>G131/D131</f>
        <v>1.0329367267045853E-2</v>
      </c>
    </row>
    <row r="132" spans="2:8" x14ac:dyDescent="0.3">
      <c r="D132" s="11"/>
      <c r="F132" s="11"/>
      <c r="G132" s="11"/>
      <c r="H132" s="7"/>
    </row>
    <row r="133" spans="2:8" x14ac:dyDescent="0.3">
      <c r="D133" s="11"/>
      <c r="F133" s="11"/>
      <c r="G133" s="11"/>
      <c r="H133" s="7"/>
    </row>
    <row r="134" spans="2:8" x14ac:dyDescent="0.3">
      <c r="D134" s="11"/>
      <c r="F134" s="11"/>
      <c r="G134" s="11"/>
      <c r="H134" s="7"/>
    </row>
    <row r="135" spans="2:8" x14ac:dyDescent="0.3">
      <c r="D135" s="11"/>
      <c r="F135" s="11"/>
      <c r="G135" s="11"/>
      <c r="H135" s="7"/>
    </row>
    <row r="136" spans="2:8" x14ac:dyDescent="0.3">
      <c r="D136" s="11"/>
      <c r="F136" s="11"/>
      <c r="G136" s="11"/>
      <c r="H136" s="7"/>
    </row>
  </sheetData>
  <mergeCells count="13">
    <mergeCell ref="A116:H116"/>
    <mergeCell ref="A71:H71"/>
    <mergeCell ref="A76:H76"/>
    <mergeCell ref="A81:H81"/>
    <mergeCell ref="A86:H86"/>
    <mergeCell ref="A91:H91"/>
    <mergeCell ref="A96:H96"/>
    <mergeCell ref="A64:H64"/>
    <mergeCell ref="A36:H36"/>
    <mergeCell ref="A41:H41"/>
    <mergeCell ref="A47:H47"/>
    <mergeCell ref="A54:H54"/>
    <mergeCell ref="A59:H59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F0A7-9540-45D1-A28E-7FB0A8EB7007}">
  <sheetPr>
    <tabColor theme="9" tint="0.39997558519241921"/>
  </sheetPr>
  <dimension ref="A1:O233"/>
  <sheetViews>
    <sheetView topLeftCell="G1" workbookViewId="0">
      <selection activeCell="E12" sqref="E12"/>
    </sheetView>
  </sheetViews>
  <sheetFormatPr defaultRowHeight="14.4" x14ac:dyDescent="0.3"/>
  <cols>
    <col min="2" max="2" width="31" bestFit="1" customWidth="1"/>
    <col min="3" max="3" width="15.109375" bestFit="1" customWidth="1"/>
    <col min="4" max="4" width="15.109375" customWidth="1"/>
    <col min="5" max="5" width="15.109375" bestFit="1" customWidth="1"/>
    <col min="6" max="6" width="15.109375" customWidth="1"/>
    <col min="7" max="7" width="14.77734375" bestFit="1" customWidth="1"/>
    <col min="8" max="8" width="11.5546875" bestFit="1" customWidth="1"/>
    <col min="12" max="12" width="17.21875" bestFit="1" customWidth="1"/>
    <col min="13" max="13" width="14.6640625" bestFit="1" customWidth="1"/>
    <col min="14" max="15" width="11" bestFit="1" customWidth="1"/>
  </cols>
  <sheetData>
    <row r="1" spans="1:12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3" t="s">
        <v>61</v>
      </c>
      <c r="H1" s="1" t="s">
        <v>62</v>
      </c>
      <c r="J1">
        <v>7725.5</v>
      </c>
      <c r="K1" t="s">
        <v>456</v>
      </c>
      <c r="L1" s="4">
        <v>7184</v>
      </c>
    </row>
    <row r="2" spans="1:12" x14ac:dyDescent="0.3">
      <c r="B2" s="2" t="s">
        <v>59</v>
      </c>
      <c r="C2" s="12"/>
      <c r="D2" s="12"/>
      <c r="E2" s="12"/>
      <c r="F2" s="12"/>
      <c r="G2" s="3"/>
      <c r="H2" s="1"/>
      <c r="J2">
        <v>7778.8</v>
      </c>
    </row>
    <row r="3" spans="1:12" x14ac:dyDescent="0.3">
      <c r="A3">
        <v>100</v>
      </c>
      <c r="B3" t="s">
        <v>60</v>
      </c>
      <c r="C3" s="4">
        <v>18205334</v>
      </c>
      <c r="D3" s="4">
        <f>C3/$J$1</f>
        <v>2356.5250145621644</v>
      </c>
      <c r="E3" s="4">
        <v>18486474</v>
      </c>
      <c r="F3" s="4">
        <f>E3/$J$2</f>
        <v>2376.5200287962152</v>
      </c>
      <c r="G3" s="11">
        <f>F3-D3</f>
        <v>19.995014234050814</v>
      </c>
      <c r="H3" s="8">
        <f>G3/D3</f>
        <v>8.4849573463007897E-3</v>
      </c>
    </row>
    <row r="4" spans="1:12" x14ac:dyDescent="0.3">
      <c r="A4">
        <v>200</v>
      </c>
      <c r="B4" t="s">
        <v>63</v>
      </c>
      <c r="C4" s="4">
        <v>8359821</v>
      </c>
      <c r="D4" s="4">
        <f t="shared" ref="D4:D66" si="0">C4/$J$1</f>
        <v>1082.1074364118826</v>
      </c>
      <c r="E4" s="4">
        <v>8775436</v>
      </c>
      <c r="F4" s="4">
        <f t="shared" ref="F4:F66" si="1">E4/$J$2</f>
        <v>1128.1220753843779</v>
      </c>
      <c r="G4" s="11">
        <f t="shared" ref="G4:G66" si="2">F4-D4</f>
        <v>46.014638972495277</v>
      </c>
      <c r="H4" s="8">
        <f t="shared" ref="H4:H66" si="3">G4/D4</f>
        <v>4.2523170458077068E-2</v>
      </c>
    </row>
    <row r="5" spans="1:12" x14ac:dyDescent="0.3">
      <c r="A5">
        <v>500</v>
      </c>
      <c r="B5" t="s">
        <v>64</v>
      </c>
      <c r="C5" s="4">
        <v>39200</v>
      </c>
      <c r="D5" s="4">
        <f t="shared" si="0"/>
        <v>5.0741052359070613</v>
      </c>
      <c r="E5" s="4">
        <v>28000</v>
      </c>
      <c r="F5" s="4">
        <f t="shared" si="1"/>
        <v>3.599526919319175</v>
      </c>
      <c r="G5" s="11">
        <f t="shared" si="2"/>
        <v>-1.4745783165878863</v>
      </c>
      <c r="H5" s="8">
        <f t="shared" si="3"/>
        <v>-0.29060854042856415</v>
      </c>
    </row>
    <row r="6" spans="1:12" x14ac:dyDescent="0.3">
      <c r="A6">
        <v>600</v>
      </c>
      <c r="B6" t="s">
        <v>65</v>
      </c>
      <c r="C6" s="4">
        <v>2678637</v>
      </c>
      <c r="D6" s="4">
        <f t="shared" si="0"/>
        <v>346.72668435699956</v>
      </c>
      <c r="E6" s="4">
        <v>1489046</v>
      </c>
      <c r="F6" s="4">
        <f t="shared" si="1"/>
        <v>191.42361289659073</v>
      </c>
      <c r="G6" s="11">
        <f t="shared" si="2"/>
        <v>-155.30307146040883</v>
      </c>
      <c r="H6" s="8">
        <f t="shared" si="3"/>
        <v>-0.44791208311069713</v>
      </c>
    </row>
    <row r="7" spans="1:12" x14ac:dyDescent="0.3">
      <c r="A7">
        <v>700</v>
      </c>
      <c r="B7" t="s">
        <v>95</v>
      </c>
      <c r="C7" s="4">
        <v>5000</v>
      </c>
      <c r="D7" s="4">
        <f t="shared" si="0"/>
        <v>0.64720730049834962</v>
      </c>
      <c r="E7" s="4">
        <v>5000</v>
      </c>
      <c r="F7" s="4">
        <f t="shared" si="1"/>
        <v>0.64277266416413836</v>
      </c>
      <c r="G7" s="11">
        <f t="shared" si="2"/>
        <v>-4.4346363342112616E-3</v>
      </c>
      <c r="H7" s="8">
        <f t="shared" si="3"/>
        <v>-6.8519565999898202E-3</v>
      </c>
    </row>
    <row r="8" spans="1:12" x14ac:dyDescent="0.3">
      <c r="A8">
        <v>900</v>
      </c>
      <c r="B8" t="s">
        <v>39</v>
      </c>
      <c r="C8" s="4">
        <v>3600</v>
      </c>
      <c r="D8" s="4">
        <f t="shared" si="0"/>
        <v>0.46598925635881172</v>
      </c>
      <c r="E8" s="4">
        <v>3000</v>
      </c>
      <c r="F8" s="4">
        <f t="shared" si="1"/>
        <v>0.38566359849848303</v>
      </c>
      <c r="G8" s="11">
        <f t="shared" si="2"/>
        <v>-8.0325657860328692E-2</v>
      </c>
      <c r="H8" s="8">
        <f t="shared" si="3"/>
        <v>-0.17237663049999147</v>
      </c>
    </row>
    <row r="9" spans="1:12" x14ac:dyDescent="0.3">
      <c r="B9" t="s">
        <v>114</v>
      </c>
      <c r="C9" s="4"/>
      <c r="D9" s="4"/>
      <c r="E9" s="4"/>
      <c r="F9" s="4"/>
      <c r="G9" s="11"/>
      <c r="H9" s="8"/>
    </row>
    <row r="10" spans="1:12" x14ac:dyDescent="0.3">
      <c r="A10">
        <v>100</v>
      </c>
      <c r="B10" t="s">
        <v>60</v>
      </c>
      <c r="C10" s="4">
        <v>226048</v>
      </c>
      <c r="D10" s="4">
        <f t="shared" si="0"/>
        <v>29.259983172610188</v>
      </c>
      <c r="E10" s="4">
        <v>235608</v>
      </c>
      <c r="F10" s="4">
        <f t="shared" si="1"/>
        <v>30.288476371676865</v>
      </c>
      <c r="G10" s="11">
        <f t="shared" si="2"/>
        <v>1.028493199066677</v>
      </c>
      <c r="H10" s="8">
        <f t="shared" si="3"/>
        <v>3.5150163723587965E-2</v>
      </c>
    </row>
    <row r="11" spans="1:12" x14ac:dyDescent="0.3">
      <c r="A11">
        <v>200</v>
      </c>
      <c r="B11" t="s">
        <v>63</v>
      </c>
      <c r="C11" s="4">
        <v>102244</v>
      </c>
      <c r="D11" s="4">
        <f t="shared" si="0"/>
        <v>13.234612646430651</v>
      </c>
      <c r="E11" s="4">
        <v>109359</v>
      </c>
      <c r="F11" s="4">
        <f t="shared" si="1"/>
        <v>14.058595156065202</v>
      </c>
      <c r="G11" s="11">
        <f t="shared" si="2"/>
        <v>0.82398250963455055</v>
      </c>
      <c r="H11" s="8">
        <f t="shared" si="3"/>
        <v>6.2259661967271632E-2</v>
      </c>
    </row>
    <row r="12" spans="1:12" s="20" customFormat="1" x14ac:dyDescent="0.3">
      <c r="A12" s="21">
        <v>100</v>
      </c>
      <c r="B12" s="21" t="s">
        <v>66</v>
      </c>
      <c r="C12" s="22">
        <f>SUM(C3:C11)</f>
        <v>29619884</v>
      </c>
      <c r="D12" s="5">
        <f t="shared" si="0"/>
        <v>3834.0410329428514</v>
      </c>
      <c r="E12" s="22">
        <f>SUM(E3:E11)</f>
        <v>29131923</v>
      </c>
      <c r="F12" s="5">
        <f t="shared" si="1"/>
        <v>3745.040751786908</v>
      </c>
      <c r="G12" s="15">
        <f t="shared" si="2"/>
        <v>-89.000281155943412</v>
      </c>
      <c r="H12" s="14">
        <f t="shared" si="3"/>
        <v>-2.3213179095172717E-2</v>
      </c>
    </row>
    <row r="13" spans="1:12" s="20" customFormat="1" x14ac:dyDescent="0.3">
      <c r="B13" s="21"/>
      <c r="C13" s="22"/>
      <c r="D13" s="4"/>
      <c r="E13" s="22"/>
      <c r="F13" s="4"/>
      <c r="G13" s="11"/>
      <c r="H13" s="8"/>
    </row>
    <row r="14" spans="1:12" s="20" customFormat="1" x14ac:dyDescent="0.3">
      <c r="A14" s="46">
        <v>200</v>
      </c>
      <c r="B14" s="21" t="s">
        <v>115</v>
      </c>
      <c r="C14" s="22"/>
      <c r="D14" s="4"/>
      <c r="E14" s="22"/>
      <c r="F14" s="4"/>
      <c r="G14" s="11"/>
      <c r="H14" s="8"/>
    </row>
    <row r="15" spans="1:12" s="20" customFormat="1" x14ac:dyDescent="0.3">
      <c r="A15">
        <v>500</v>
      </c>
      <c r="B15" t="s">
        <v>64</v>
      </c>
      <c r="C15" s="25">
        <v>11000</v>
      </c>
      <c r="D15" s="4">
        <f t="shared" si="0"/>
        <v>1.4238560610963691</v>
      </c>
      <c r="E15" s="25">
        <v>11000</v>
      </c>
      <c r="F15" s="4">
        <f t="shared" si="1"/>
        <v>1.4140998611611044</v>
      </c>
      <c r="G15" s="11">
        <f t="shared" si="2"/>
        <v>-9.7561999352646644E-3</v>
      </c>
      <c r="H15" s="8">
        <f t="shared" si="3"/>
        <v>-6.851956599989743E-3</v>
      </c>
    </row>
    <row r="16" spans="1:12" s="20" customFormat="1" x14ac:dyDescent="0.3">
      <c r="A16" s="46">
        <v>200</v>
      </c>
      <c r="B16" s="1" t="s">
        <v>116</v>
      </c>
      <c r="C16" s="22">
        <f>SUM(C15)</f>
        <v>11000</v>
      </c>
      <c r="D16" s="5">
        <f t="shared" si="0"/>
        <v>1.4238560610963691</v>
      </c>
      <c r="E16" s="22">
        <f>SUM(E15)</f>
        <v>11000</v>
      </c>
      <c r="F16" s="5">
        <f t="shared" si="1"/>
        <v>1.4140998611611044</v>
      </c>
      <c r="G16" s="15">
        <f t="shared" si="2"/>
        <v>-9.7561999352646644E-3</v>
      </c>
      <c r="H16" s="14">
        <f t="shared" si="3"/>
        <v>-6.851956599989743E-3</v>
      </c>
    </row>
    <row r="17" spans="1:8" s="20" customFormat="1" x14ac:dyDescent="0.3">
      <c r="A17"/>
      <c r="B17" s="1"/>
      <c r="C17" s="22"/>
      <c r="D17" s="4"/>
      <c r="E17" s="22"/>
      <c r="F17" s="4"/>
      <c r="G17" s="11"/>
      <c r="H17" s="8"/>
    </row>
    <row r="18" spans="1:8" s="20" customFormat="1" x14ac:dyDescent="0.3">
      <c r="A18" s="46">
        <v>300</v>
      </c>
      <c r="B18" s="21" t="s">
        <v>67</v>
      </c>
      <c r="C18" s="24"/>
      <c r="D18" s="4"/>
      <c r="E18" s="24"/>
      <c r="F18" s="4"/>
      <c r="G18" s="11"/>
      <c r="H18" s="8"/>
    </row>
    <row r="19" spans="1:8" s="20" customFormat="1" x14ac:dyDescent="0.3">
      <c r="B19" s="26" t="s">
        <v>59</v>
      </c>
      <c r="C19" s="24"/>
      <c r="D19" s="4"/>
      <c r="E19" s="24"/>
      <c r="F19" s="4"/>
      <c r="G19" s="11"/>
      <c r="H19" s="8"/>
    </row>
    <row r="20" spans="1:8" x14ac:dyDescent="0.3">
      <c r="A20">
        <v>100</v>
      </c>
      <c r="B20" t="s">
        <v>60</v>
      </c>
      <c r="C20" s="4">
        <v>1707823</v>
      </c>
      <c r="D20" s="4">
        <f t="shared" si="0"/>
        <v>221.06310271179859</v>
      </c>
      <c r="E20" s="4">
        <v>1768133</v>
      </c>
      <c r="F20" s="4">
        <f t="shared" si="1"/>
        <v>227.30151180130611</v>
      </c>
      <c r="G20" s="11">
        <f t="shared" si="2"/>
        <v>6.2384090895075133</v>
      </c>
      <c r="H20" s="8">
        <f t="shared" si="3"/>
        <v>2.8220037685984023E-2</v>
      </c>
    </row>
    <row r="21" spans="1:8" x14ac:dyDescent="0.3">
      <c r="A21">
        <v>200</v>
      </c>
      <c r="B21" s="2" t="s">
        <v>63</v>
      </c>
      <c r="C21" s="4">
        <v>781874</v>
      </c>
      <c r="D21" s="4">
        <f t="shared" si="0"/>
        <v>101.20691217396933</v>
      </c>
      <c r="E21" s="4">
        <v>853966</v>
      </c>
      <c r="F21" s="4">
        <f t="shared" si="1"/>
        <v>109.78120018511852</v>
      </c>
      <c r="G21" s="11">
        <f t="shared" si="2"/>
        <v>8.5742880111491928</v>
      </c>
      <c r="H21" s="8">
        <f t="shared" si="3"/>
        <v>8.4720379537026533E-2</v>
      </c>
    </row>
    <row r="22" spans="1:8" x14ac:dyDescent="0.3">
      <c r="A22">
        <v>600</v>
      </c>
      <c r="B22" t="s">
        <v>65</v>
      </c>
      <c r="C22" s="4">
        <v>21500</v>
      </c>
      <c r="D22" s="4">
        <f t="shared" si="0"/>
        <v>2.7829913921429035</v>
      </c>
      <c r="E22" s="4">
        <v>20500</v>
      </c>
      <c r="F22" s="4">
        <f t="shared" si="1"/>
        <v>2.6353679230729674</v>
      </c>
      <c r="G22" s="11">
        <f t="shared" si="2"/>
        <v>-0.14762346906993606</v>
      </c>
      <c r="H22" s="8">
        <f t="shared" si="3"/>
        <v>-5.304488885115307E-2</v>
      </c>
    </row>
    <row r="23" spans="1:8" x14ac:dyDescent="0.3">
      <c r="B23" t="s">
        <v>114</v>
      </c>
      <c r="C23" s="4"/>
      <c r="D23" s="4"/>
      <c r="E23" s="4"/>
      <c r="F23" s="4"/>
      <c r="G23" s="11"/>
      <c r="H23" s="8"/>
    </row>
    <row r="24" spans="1:8" x14ac:dyDescent="0.3">
      <c r="A24">
        <v>100</v>
      </c>
      <c r="B24" t="s">
        <v>60</v>
      </c>
      <c r="C24" s="4">
        <v>144235</v>
      </c>
      <c r="D24" s="4">
        <f t="shared" si="0"/>
        <v>18.66998899747589</v>
      </c>
      <c r="E24" s="4">
        <v>150616</v>
      </c>
      <c r="F24" s="4">
        <f t="shared" si="1"/>
        <v>19.362369517149173</v>
      </c>
      <c r="G24" s="11">
        <f t="shared" si="2"/>
        <v>0.69238051967328218</v>
      </c>
      <c r="H24" s="8">
        <f t="shared" si="3"/>
        <v>3.708521305325297E-2</v>
      </c>
    </row>
    <row r="25" spans="1:8" x14ac:dyDescent="0.3">
      <c r="A25">
        <v>200</v>
      </c>
      <c r="B25" t="s">
        <v>63</v>
      </c>
      <c r="C25" s="4">
        <v>62739</v>
      </c>
      <c r="D25" s="4">
        <f t="shared" si="0"/>
        <v>8.1210277651931921</v>
      </c>
      <c r="E25" s="4">
        <v>67356</v>
      </c>
      <c r="F25" s="4">
        <f t="shared" si="1"/>
        <v>8.6589191134879417</v>
      </c>
      <c r="G25" s="11">
        <f t="shared" si="2"/>
        <v>0.5378913482947496</v>
      </c>
      <c r="H25" s="8">
        <f t="shared" si="3"/>
        <v>6.6234393459428553E-2</v>
      </c>
    </row>
    <row r="26" spans="1:8" x14ac:dyDescent="0.3">
      <c r="A26" s="1">
        <v>300</v>
      </c>
      <c r="B26" s="1" t="s">
        <v>68</v>
      </c>
      <c r="C26" s="5">
        <f>SUM(C20:C25)</f>
        <v>2718171</v>
      </c>
      <c r="D26" s="5">
        <f t="shared" si="0"/>
        <v>351.84402304057988</v>
      </c>
      <c r="E26" s="5">
        <f>SUM(E20:E25)</f>
        <v>2860571</v>
      </c>
      <c r="F26" s="5">
        <f t="shared" si="1"/>
        <v>367.73936854013471</v>
      </c>
      <c r="G26" s="15">
        <f t="shared" si="2"/>
        <v>15.895345499554821</v>
      </c>
      <c r="H26" s="14">
        <f t="shared" si="3"/>
        <v>4.5177250311628954E-2</v>
      </c>
    </row>
    <row r="27" spans="1:8" x14ac:dyDescent="0.3">
      <c r="C27" s="4"/>
      <c r="D27" s="4"/>
      <c r="E27" s="4"/>
      <c r="F27" s="4"/>
      <c r="G27" s="11"/>
      <c r="H27" s="8"/>
    </row>
    <row r="28" spans="1:8" x14ac:dyDescent="0.3">
      <c r="A28" s="1">
        <v>400</v>
      </c>
      <c r="B28" s="1" t="s">
        <v>70</v>
      </c>
      <c r="C28" s="4"/>
      <c r="D28" s="4"/>
      <c r="E28" s="4"/>
      <c r="F28" s="4"/>
      <c r="G28" s="11"/>
      <c r="H28" s="8"/>
    </row>
    <row r="29" spans="1:8" x14ac:dyDescent="0.3">
      <c r="B29" s="2" t="s">
        <v>59</v>
      </c>
      <c r="C29" s="4"/>
      <c r="D29" s="4">
        <f t="shared" si="0"/>
        <v>0</v>
      </c>
      <c r="E29" s="4"/>
      <c r="F29" s="4"/>
      <c r="G29" s="11"/>
      <c r="H29" s="8"/>
    </row>
    <row r="30" spans="1:8" x14ac:dyDescent="0.3">
      <c r="A30">
        <v>100</v>
      </c>
      <c r="B30" t="s">
        <v>60</v>
      </c>
      <c r="C30" s="4">
        <v>1678267</v>
      </c>
      <c r="D30" s="4">
        <f t="shared" si="0"/>
        <v>217.23733091709275</v>
      </c>
      <c r="E30" s="4">
        <v>1764593</v>
      </c>
      <c r="F30" s="4">
        <f t="shared" si="1"/>
        <v>226.84642875507791</v>
      </c>
      <c r="G30" s="11">
        <f t="shared" si="2"/>
        <v>9.6090978379851606</v>
      </c>
      <c r="H30" s="8">
        <f t="shared" si="3"/>
        <v>4.4233179432923576E-2</v>
      </c>
    </row>
    <row r="31" spans="1:8" x14ac:dyDescent="0.3">
      <c r="A31">
        <v>200</v>
      </c>
      <c r="B31" s="2" t="s">
        <v>63</v>
      </c>
      <c r="C31" s="4">
        <v>833591</v>
      </c>
      <c r="D31" s="4">
        <f t="shared" si="0"/>
        <v>107.90123616594396</v>
      </c>
      <c r="E31" s="4">
        <v>909833</v>
      </c>
      <c r="F31" s="4">
        <f t="shared" si="1"/>
        <v>116.96315627089011</v>
      </c>
      <c r="G31" s="11">
        <f t="shared" si="2"/>
        <v>9.0619201049461537</v>
      </c>
      <c r="H31" s="8">
        <f t="shared" si="3"/>
        <v>8.3983468836349606E-2</v>
      </c>
    </row>
    <row r="32" spans="1:8" x14ac:dyDescent="0.3">
      <c r="A32">
        <v>600</v>
      </c>
      <c r="B32" t="s">
        <v>65</v>
      </c>
      <c r="C32" s="4">
        <v>408678</v>
      </c>
      <c r="D32" s="4">
        <f t="shared" si="0"/>
        <v>52.899877030612906</v>
      </c>
      <c r="E32" s="4">
        <v>405500</v>
      </c>
      <c r="F32" s="4">
        <f t="shared" si="1"/>
        <v>52.128863063711627</v>
      </c>
      <c r="G32" s="11">
        <f t="shared" si="2"/>
        <v>-0.77101396690127899</v>
      </c>
      <c r="H32" s="8">
        <f t="shared" si="3"/>
        <v>-1.4574967092174844E-2</v>
      </c>
    </row>
    <row r="33" spans="1:8" x14ac:dyDescent="0.3">
      <c r="B33" t="s">
        <v>114</v>
      </c>
      <c r="C33" s="4"/>
      <c r="D33" s="4"/>
      <c r="E33" s="4"/>
      <c r="F33" s="4"/>
      <c r="G33" s="11"/>
      <c r="H33" s="8"/>
    </row>
    <row r="34" spans="1:8" x14ac:dyDescent="0.3">
      <c r="A34">
        <v>100</v>
      </c>
      <c r="B34" t="s">
        <v>60</v>
      </c>
      <c r="C34" s="4">
        <v>276024</v>
      </c>
      <c r="D34" s="4">
        <f t="shared" si="0"/>
        <v>35.728949582551294</v>
      </c>
      <c r="E34" s="4">
        <v>288313</v>
      </c>
      <c r="F34" s="4">
        <f t="shared" si="1"/>
        <v>37.063943024631051</v>
      </c>
      <c r="G34" s="11">
        <f t="shared" si="2"/>
        <v>1.3349934420797567</v>
      </c>
      <c r="H34" s="8">
        <f t="shared" si="3"/>
        <v>3.7364474961551021E-2</v>
      </c>
    </row>
    <row r="35" spans="1:8" x14ac:dyDescent="0.3">
      <c r="A35">
        <v>200</v>
      </c>
      <c r="B35" t="s">
        <v>63</v>
      </c>
      <c r="C35" s="4">
        <v>136164</v>
      </c>
      <c r="D35" s="4">
        <f t="shared" si="0"/>
        <v>17.625266973011456</v>
      </c>
      <c r="E35" s="4">
        <v>145809</v>
      </c>
      <c r="F35" s="4">
        <f t="shared" si="1"/>
        <v>18.744407877821772</v>
      </c>
      <c r="G35" s="11">
        <f t="shared" si="2"/>
        <v>1.1191409048103154</v>
      </c>
      <c r="H35" s="8">
        <f t="shared" si="3"/>
        <v>6.3496394495697037E-2</v>
      </c>
    </row>
    <row r="36" spans="1:8" x14ac:dyDescent="0.3">
      <c r="A36" s="1">
        <v>400</v>
      </c>
      <c r="B36" s="1" t="s">
        <v>71</v>
      </c>
      <c r="C36" s="5">
        <f>SUM(C30:C35)</f>
        <v>3332724</v>
      </c>
      <c r="D36" s="5">
        <f t="shared" si="0"/>
        <v>431.39266066921238</v>
      </c>
      <c r="E36" s="5">
        <f>SUM(E30:E35)</f>
        <v>3514048</v>
      </c>
      <c r="F36" s="5">
        <f t="shared" si="1"/>
        <v>451.74679899213243</v>
      </c>
      <c r="G36" s="15">
        <f t="shared" si="2"/>
        <v>20.354138322920051</v>
      </c>
      <c r="H36" s="14">
        <f t="shared" si="3"/>
        <v>4.7182393625670428E-2</v>
      </c>
    </row>
    <row r="37" spans="1:8" x14ac:dyDescent="0.3">
      <c r="C37" s="4"/>
      <c r="D37" s="4"/>
      <c r="E37" s="4"/>
      <c r="F37" s="4"/>
      <c r="G37" s="11"/>
      <c r="H37" s="8"/>
    </row>
    <row r="38" spans="1:8" x14ac:dyDescent="0.3">
      <c r="A38" s="1">
        <v>800</v>
      </c>
      <c r="B38" s="1" t="s">
        <v>74</v>
      </c>
      <c r="C38" s="4"/>
      <c r="D38" s="4"/>
      <c r="E38" s="4"/>
      <c r="F38" s="4"/>
      <c r="G38" s="11"/>
      <c r="H38" s="8"/>
    </row>
    <row r="39" spans="1:8" x14ac:dyDescent="0.3">
      <c r="A39">
        <v>100</v>
      </c>
      <c r="B39" t="s">
        <v>60</v>
      </c>
      <c r="C39" s="4">
        <v>31913</v>
      </c>
      <c r="D39" s="4">
        <f t="shared" si="0"/>
        <v>4.130865316160766</v>
      </c>
      <c r="E39" s="4">
        <v>32692</v>
      </c>
      <c r="F39" s="4">
        <f t="shared" si="1"/>
        <v>4.202704787370803</v>
      </c>
      <c r="G39" s="11">
        <f t="shared" si="2"/>
        <v>7.1839471210036976E-2</v>
      </c>
      <c r="H39" s="8">
        <f t="shared" si="3"/>
        <v>1.7390901351585268E-2</v>
      </c>
    </row>
    <row r="40" spans="1:8" x14ac:dyDescent="0.3">
      <c r="A40">
        <v>200</v>
      </c>
      <c r="B40" s="2" t="s">
        <v>63</v>
      </c>
      <c r="C40" s="4">
        <v>19515</v>
      </c>
      <c r="D40" s="4">
        <f t="shared" si="0"/>
        <v>2.5260500938450585</v>
      </c>
      <c r="E40" s="4">
        <v>20651</v>
      </c>
      <c r="F40" s="4">
        <f t="shared" si="1"/>
        <v>2.6547796575307245</v>
      </c>
      <c r="G40" s="11">
        <f t="shared" si="2"/>
        <v>0.12872956368566602</v>
      </c>
      <c r="H40" s="8">
        <f t="shared" si="3"/>
        <v>5.0960811901286845E-2</v>
      </c>
    </row>
    <row r="41" spans="1:8" x14ac:dyDescent="0.3">
      <c r="A41" s="1">
        <v>800</v>
      </c>
      <c r="B41" s="1" t="s">
        <v>75</v>
      </c>
      <c r="C41" s="5">
        <f>SUM(C39:C40)</f>
        <v>51428</v>
      </c>
      <c r="D41" s="5">
        <f t="shared" si="0"/>
        <v>6.6569154100058245</v>
      </c>
      <c r="E41" s="5">
        <f>SUM(E39:E40)</f>
        <v>53343</v>
      </c>
      <c r="F41" s="5">
        <f t="shared" si="1"/>
        <v>6.8574844449015266</v>
      </c>
      <c r="G41" s="15">
        <f t="shared" si="2"/>
        <v>0.2005690348957021</v>
      </c>
      <c r="H41" s="14">
        <f t="shared" si="3"/>
        <v>3.012942519807783E-2</v>
      </c>
    </row>
    <row r="42" spans="1:8" x14ac:dyDescent="0.3">
      <c r="C42" s="4"/>
      <c r="D42" s="4"/>
      <c r="E42" s="4"/>
      <c r="F42" s="4"/>
      <c r="G42" s="11"/>
      <c r="H42" s="8"/>
    </row>
    <row r="43" spans="1:8" x14ac:dyDescent="0.3">
      <c r="A43" s="1">
        <v>910</v>
      </c>
      <c r="B43" s="1" t="s">
        <v>76</v>
      </c>
      <c r="C43" s="4"/>
      <c r="D43" s="4"/>
      <c r="E43" s="4"/>
      <c r="F43" s="4"/>
      <c r="G43" s="11"/>
      <c r="H43" s="8"/>
    </row>
    <row r="44" spans="1:8" x14ac:dyDescent="0.3">
      <c r="B44" s="2" t="s">
        <v>59</v>
      </c>
      <c r="C44" s="4"/>
      <c r="D44" s="4"/>
      <c r="E44" s="4"/>
      <c r="F44" s="4"/>
      <c r="G44" s="11"/>
      <c r="H44" s="8"/>
    </row>
    <row r="45" spans="1:8" x14ac:dyDescent="0.3">
      <c r="A45">
        <v>100</v>
      </c>
      <c r="B45" t="s">
        <v>60</v>
      </c>
      <c r="C45" s="4">
        <v>54407</v>
      </c>
      <c r="D45" s="4">
        <f t="shared" si="0"/>
        <v>7.042521519642742</v>
      </c>
      <c r="E45" s="4">
        <v>55496</v>
      </c>
      <c r="F45" s="4">
        <f t="shared" si="1"/>
        <v>7.1342623540906054</v>
      </c>
      <c r="G45" s="11">
        <f t="shared" si="2"/>
        <v>9.1740834447863406E-2</v>
      </c>
      <c r="H45" s="8">
        <f t="shared" si="3"/>
        <v>1.302670275014187E-2</v>
      </c>
    </row>
    <row r="46" spans="1:8" x14ac:dyDescent="0.3">
      <c r="A46">
        <v>200</v>
      </c>
      <c r="B46" s="2" t="s">
        <v>63</v>
      </c>
      <c r="C46" s="4">
        <v>1144</v>
      </c>
      <c r="D46" s="4">
        <f t="shared" si="0"/>
        <v>0.1480810303540224</v>
      </c>
      <c r="E46" s="4">
        <v>1166</v>
      </c>
      <c r="F46" s="4">
        <f t="shared" si="1"/>
        <v>0.14989458528307709</v>
      </c>
      <c r="G46" s="11">
        <f t="shared" si="2"/>
        <v>1.8135549290546893E-3</v>
      </c>
      <c r="H46" s="8">
        <f t="shared" si="3"/>
        <v>1.2247044234625876E-2</v>
      </c>
    </row>
    <row r="47" spans="1:8" x14ac:dyDescent="0.3">
      <c r="A47">
        <v>500</v>
      </c>
      <c r="B47" t="s">
        <v>64</v>
      </c>
      <c r="C47" s="4">
        <v>10000</v>
      </c>
      <c r="D47" s="4">
        <f t="shared" si="0"/>
        <v>1.2944146009966992</v>
      </c>
      <c r="E47" s="4">
        <v>10000</v>
      </c>
      <c r="F47" s="4">
        <f t="shared" si="1"/>
        <v>1.2855453283282767</v>
      </c>
      <c r="G47" s="11">
        <f t="shared" si="2"/>
        <v>-8.8692726684225232E-3</v>
      </c>
      <c r="H47" s="8">
        <f t="shared" si="3"/>
        <v>-6.8519565999898202E-3</v>
      </c>
    </row>
    <row r="48" spans="1:8" x14ac:dyDescent="0.3">
      <c r="A48">
        <v>600</v>
      </c>
      <c r="B48" t="s">
        <v>65</v>
      </c>
      <c r="C48" s="4">
        <v>10000</v>
      </c>
      <c r="D48" s="4">
        <f t="shared" si="0"/>
        <v>1.2944146009966992</v>
      </c>
      <c r="E48" s="4">
        <v>10000</v>
      </c>
      <c r="F48" s="4">
        <f t="shared" si="1"/>
        <v>1.2855453283282767</v>
      </c>
      <c r="G48" s="11">
        <f t="shared" si="2"/>
        <v>-8.8692726684225232E-3</v>
      </c>
      <c r="H48" s="8">
        <f t="shared" si="3"/>
        <v>-6.8519565999898202E-3</v>
      </c>
    </row>
    <row r="49" spans="1:15" x14ac:dyDescent="0.3">
      <c r="B49" t="s">
        <v>114</v>
      </c>
      <c r="C49" s="4"/>
      <c r="D49" s="4"/>
      <c r="E49" s="4"/>
      <c r="F49" s="4"/>
      <c r="G49" s="11"/>
      <c r="H49" s="8"/>
    </row>
    <row r="50" spans="1:15" x14ac:dyDescent="0.3">
      <c r="A50">
        <v>100</v>
      </c>
      <c r="B50" t="s">
        <v>60</v>
      </c>
      <c r="C50" s="4">
        <v>53648</v>
      </c>
      <c r="D50" s="4">
        <f t="shared" si="0"/>
        <v>6.9442754514270923</v>
      </c>
      <c r="E50" s="4">
        <v>54893</v>
      </c>
      <c r="F50" s="4">
        <f t="shared" si="1"/>
        <v>7.05674397079241</v>
      </c>
      <c r="G50" s="11">
        <f t="shared" si="2"/>
        <v>0.11246851936531765</v>
      </c>
      <c r="H50" s="8">
        <f t="shared" si="3"/>
        <v>1.6195860914792005E-2</v>
      </c>
    </row>
    <row r="51" spans="1:15" x14ac:dyDescent="0.3">
      <c r="A51">
        <v>200</v>
      </c>
      <c r="B51" t="s">
        <v>63</v>
      </c>
      <c r="C51" s="4">
        <v>22535</v>
      </c>
      <c r="D51" s="4">
        <f t="shared" si="0"/>
        <v>2.9169633033460616</v>
      </c>
      <c r="E51" s="4">
        <v>23693</v>
      </c>
      <c r="F51" s="4">
        <f t="shared" si="1"/>
        <v>3.0458425464081862</v>
      </c>
      <c r="G51" s="11">
        <f t="shared" si="2"/>
        <v>0.12887924306212462</v>
      </c>
      <c r="H51" s="8">
        <f t="shared" si="3"/>
        <v>4.4182675494849957E-2</v>
      </c>
      <c r="L51" s="4"/>
      <c r="M51" s="4"/>
    </row>
    <row r="52" spans="1:15" x14ac:dyDescent="0.3">
      <c r="A52" s="1">
        <v>910</v>
      </c>
      <c r="B52" s="1" t="s">
        <v>78</v>
      </c>
      <c r="C52" s="5">
        <f>SUM(C45:C51)</f>
        <v>151734</v>
      </c>
      <c r="D52" s="5">
        <f t="shared" si="0"/>
        <v>19.640670506763318</v>
      </c>
      <c r="E52" s="5">
        <f>SUM(E45:E51)</f>
        <v>155248</v>
      </c>
      <c r="F52" s="5">
        <f t="shared" si="1"/>
        <v>19.957834113230831</v>
      </c>
      <c r="G52" s="15">
        <f t="shared" si="2"/>
        <v>0.3171636064675134</v>
      </c>
      <c r="H52" s="14">
        <f t="shared" si="3"/>
        <v>1.6148308498851772E-2</v>
      </c>
    </row>
    <row r="53" spans="1:15" x14ac:dyDescent="0.3">
      <c r="C53" s="4"/>
      <c r="D53" s="4"/>
      <c r="E53" s="4"/>
      <c r="F53" s="4"/>
      <c r="G53" s="11"/>
      <c r="H53" s="8"/>
      <c r="L53" s="11"/>
    </row>
    <row r="54" spans="1:15" x14ac:dyDescent="0.3">
      <c r="A54" s="1">
        <v>920</v>
      </c>
      <c r="B54" s="1" t="s">
        <v>79</v>
      </c>
      <c r="C54" s="4"/>
      <c r="D54" s="4"/>
      <c r="E54" s="4"/>
      <c r="F54" s="4"/>
      <c r="G54" s="11"/>
      <c r="H54" s="8"/>
      <c r="L54" s="8"/>
      <c r="N54" s="8"/>
      <c r="O54" s="8"/>
    </row>
    <row r="55" spans="1:15" x14ac:dyDescent="0.3">
      <c r="A55">
        <v>100</v>
      </c>
      <c r="B55" t="s">
        <v>60</v>
      </c>
      <c r="C55" s="4">
        <v>221626</v>
      </c>
      <c r="D55" s="4">
        <f t="shared" si="0"/>
        <v>28.687593036049446</v>
      </c>
      <c r="E55" s="4">
        <v>226058</v>
      </c>
      <c r="F55" s="4">
        <f t="shared" si="1"/>
        <v>29.060780583123361</v>
      </c>
      <c r="G55" s="11">
        <f t="shared" si="2"/>
        <v>0.37318754707391477</v>
      </c>
      <c r="H55" s="8">
        <f t="shared" si="3"/>
        <v>1.300867404961299E-2</v>
      </c>
    </row>
    <row r="56" spans="1:15" x14ac:dyDescent="0.3">
      <c r="A56">
        <v>200</v>
      </c>
      <c r="B56" s="2" t="s">
        <v>63</v>
      </c>
      <c r="C56" s="4">
        <v>11525</v>
      </c>
      <c r="D56" s="4">
        <f t="shared" si="0"/>
        <v>1.4918128276486959</v>
      </c>
      <c r="E56" s="4">
        <v>11756</v>
      </c>
      <c r="F56" s="4">
        <f t="shared" si="1"/>
        <v>1.5112870879827223</v>
      </c>
      <c r="G56" s="11">
        <f t="shared" si="2"/>
        <v>1.9474260334026328E-2</v>
      </c>
      <c r="H56" s="8">
        <f t="shared" si="3"/>
        <v>1.3054090951021292E-2</v>
      </c>
    </row>
    <row r="57" spans="1:15" x14ac:dyDescent="0.3">
      <c r="A57">
        <v>500</v>
      </c>
      <c r="B57" t="s">
        <v>64</v>
      </c>
      <c r="C57" s="4">
        <v>41000</v>
      </c>
      <c r="D57" s="4">
        <f t="shared" si="0"/>
        <v>5.3070998640864673</v>
      </c>
      <c r="E57" s="4">
        <v>41000</v>
      </c>
      <c r="F57" s="4">
        <f t="shared" si="1"/>
        <v>5.2707358461459348</v>
      </c>
      <c r="G57" s="11">
        <f t="shared" si="2"/>
        <v>-3.6364017940532456E-2</v>
      </c>
      <c r="H57" s="8">
        <f t="shared" si="3"/>
        <v>-6.851956599989841E-3</v>
      </c>
    </row>
    <row r="58" spans="1:15" x14ac:dyDescent="0.3">
      <c r="A58">
        <v>600</v>
      </c>
      <c r="B58" t="s">
        <v>65</v>
      </c>
      <c r="C58" s="4">
        <v>116425</v>
      </c>
      <c r="D58" s="4">
        <f t="shared" si="0"/>
        <v>15.07022199210407</v>
      </c>
      <c r="E58" s="4">
        <v>116425</v>
      </c>
      <c r="F58" s="4">
        <f t="shared" si="1"/>
        <v>14.966961485061963</v>
      </c>
      <c r="G58" s="11">
        <f t="shared" si="2"/>
        <v>-0.10326050704210665</v>
      </c>
      <c r="H58" s="8">
        <f t="shared" si="3"/>
        <v>-6.8519565999896502E-3</v>
      </c>
    </row>
    <row r="59" spans="1:15" x14ac:dyDescent="0.3">
      <c r="A59">
        <v>900</v>
      </c>
      <c r="B59" t="s">
        <v>69</v>
      </c>
      <c r="C59" s="4">
        <v>4500</v>
      </c>
      <c r="D59" s="4">
        <f t="shared" si="0"/>
        <v>0.58248657044851471</v>
      </c>
      <c r="E59" s="4">
        <v>4500</v>
      </c>
      <c r="F59" s="4">
        <f t="shared" si="1"/>
        <v>0.57849539774772452</v>
      </c>
      <c r="G59" s="11">
        <f t="shared" si="2"/>
        <v>-3.9911727007901909E-3</v>
      </c>
      <c r="H59" s="8">
        <f t="shared" si="3"/>
        <v>-6.8519565999899147E-3</v>
      </c>
    </row>
    <row r="60" spans="1:15" x14ac:dyDescent="0.3">
      <c r="B60" t="s">
        <v>114</v>
      </c>
      <c r="C60" s="4"/>
      <c r="D60" s="4"/>
      <c r="E60" s="4"/>
      <c r="F60" s="4"/>
      <c r="G60" s="11"/>
      <c r="H60" s="8"/>
    </row>
    <row r="61" spans="1:15" x14ac:dyDescent="0.3">
      <c r="A61">
        <v>100</v>
      </c>
      <c r="B61" t="s">
        <v>60</v>
      </c>
      <c r="C61" s="4">
        <v>82156</v>
      </c>
      <c r="D61" s="4">
        <f t="shared" si="0"/>
        <v>10.634392595948482</v>
      </c>
      <c r="E61" s="4">
        <v>86326</v>
      </c>
      <c r="F61" s="4">
        <f t="shared" si="1"/>
        <v>11.097598601326682</v>
      </c>
      <c r="G61" s="11">
        <f t="shared" si="2"/>
        <v>0.46320600537820056</v>
      </c>
      <c r="H61" s="8">
        <f t="shared" si="3"/>
        <v>4.3557354235226747E-2</v>
      </c>
    </row>
    <row r="62" spans="1:15" x14ac:dyDescent="0.3">
      <c r="A62">
        <v>200</v>
      </c>
      <c r="B62" t="s">
        <v>63</v>
      </c>
      <c r="C62" s="4">
        <v>23107</v>
      </c>
      <c r="D62" s="4">
        <f t="shared" si="0"/>
        <v>2.991003818523073</v>
      </c>
      <c r="E62" s="4">
        <v>24972</v>
      </c>
      <c r="F62" s="4">
        <f t="shared" si="1"/>
        <v>3.210263793901373</v>
      </c>
      <c r="G62" s="11">
        <f t="shared" si="2"/>
        <v>0.2192599753783</v>
      </c>
      <c r="H62" s="8">
        <f t="shared" si="3"/>
        <v>7.3306484605749622E-2</v>
      </c>
    </row>
    <row r="63" spans="1:15" x14ac:dyDescent="0.3">
      <c r="A63" s="1">
        <v>920</v>
      </c>
      <c r="B63" s="1" t="s">
        <v>80</v>
      </c>
      <c r="C63" s="5">
        <f>SUM(C55:C62)</f>
        <v>500339</v>
      </c>
      <c r="D63" s="5">
        <f t="shared" si="0"/>
        <v>64.764610704808746</v>
      </c>
      <c r="E63" s="5">
        <f>SUM(E55:E62)</f>
        <v>511037</v>
      </c>
      <c r="F63" s="5">
        <f t="shared" si="1"/>
        <v>65.696122795289767</v>
      </c>
      <c r="G63" s="15">
        <f t="shared" si="2"/>
        <v>0.93151209048102146</v>
      </c>
      <c r="H63" s="14">
        <f t="shared" si="3"/>
        <v>1.4383041607812166E-2</v>
      </c>
    </row>
    <row r="64" spans="1:15" x14ac:dyDescent="0.3">
      <c r="C64" s="4"/>
      <c r="D64" s="4"/>
      <c r="E64" s="4"/>
      <c r="F64" s="4"/>
      <c r="G64" s="11"/>
      <c r="H64" s="8"/>
    </row>
    <row r="65" spans="1:8" x14ac:dyDescent="0.3">
      <c r="A65" s="1">
        <v>2100</v>
      </c>
      <c r="B65" s="1" t="s">
        <v>81</v>
      </c>
      <c r="C65" s="4"/>
      <c r="D65" s="4"/>
      <c r="E65" s="4"/>
      <c r="F65" s="4"/>
      <c r="G65" s="11"/>
      <c r="H65" s="8"/>
    </row>
    <row r="66" spans="1:8" x14ac:dyDescent="0.3">
      <c r="A66">
        <v>100</v>
      </c>
      <c r="B66" t="s">
        <v>60</v>
      </c>
      <c r="C66" s="4">
        <v>2352704</v>
      </c>
      <c r="D66" s="4">
        <f t="shared" si="0"/>
        <v>304.53744094233383</v>
      </c>
      <c r="E66" s="4">
        <v>2378595</v>
      </c>
      <c r="F66" s="4">
        <f t="shared" si="1"/>
        <v>305.77916902349978</v>
      </c>
      <c r="G66" s="11">
        <f t="shared" si="2"/>
        <v>1.2417280811659452</v>
      </c>
      <c r="H66" s="8">
        <f t="shared" si="3"/>
        <v>4.0774233779716914E-3</v>
      </c>
    </row>
    <row r="67" spans="1:8" x14ac:dyDescent="0.3">
      <c r="A67">
        <v>200</v>
      </c>
      <c r="B67" s="2" t="s">
        <v>63</v>
      </c>
      <c r="C67" s="4">
        <v>1006018</v>
      </c>
      <c r="D67" s="4">
        <f t="shared" ref="D67:D134" si="4">C67/$J$1</f>
        <v>130.22043880654974</v>
      </c>
      <c r="E67" s="4">
        <v>1057614</v>
      </c>
      <c r="F67" s="4">
        <f t="shared" ref="F67:F134" si="5">E67/$J$2</f>
        <v>135.96107368745822</v>
      </c>
      <c r="G67" s="11">
        <f t="shared" ref="G67:G134" si="6">F67-D67</f>
        <v>5.7406348809084875</v>
      </c>
      <c r="H67" s="8">
        <f t="shared" ref="H67:H134" si="7">G67/D67</f>
        <v>4.4083977396486465E-2</v>
      </c>
    </row>
    <row r="68" spans="1:8" x14ac:dyDescent="0.3">
      <c r="A68">
        <v>500</v>
      </c>
      <c r="B68" t="s">
        <v>64</v>
      </c>
      <c r="C68" s="4">
        <v>25000</v>
      </c>
      <c r="D68" s="4">
        <f t="shared" si="4"/>
        <v>3.2360365024917481</v>
      </c>
      <c r="E68" s="4">
        <v>25000</v>
      </c>
      <c r="F68" s="4">
        <f t="shared" si="5"/>
        <v>3.2138633208206921</v>
      </c>
      <c r="G68" s="11">
        <f t="shared" si="6"/>
        <v>-2.2173181671055975E-2</v>
      </c>
      <c r="H68" s="8">
        <f t="shared" si="7"/>
        <v>-6.851956599989717E-3</v>
      </c>
    </row>
    <row r="69" spans="1:8" x14ac:dyDescent="0.3">
      <c r="A69">
        <v>600</v>
      </c>
      <c r="B69" t="s">
        <v>65</v>
      </c>
      <c r="C69" s="4">
        <v>28500</v>
      </c>
      <c r="D69" s="4">
        <f t="shared" si="4"/>
        <v>3.6890816128405928</v>
      </c>
      <c r="E69" s="4">
        <v>28000</v>
      </c>
      <c r="F69" s="4">
        <f t="shared" si="5"/>
        <v>3.599526919319175</v>
      </c>
      <c r="G69" s="11">
        <f t="shared" si="6"/>
        <v>-8.9554693521417761E-2</v>
      </c>
      <c r="H69" s="8">
        <f t="shared" si="7"/>
        <v>-2.4275606484200452E-2</v>
      </c>
    </row>
    <row r="70" spans="1:8" x14ac:dyDescent="0.3">
      <c r="A70" s="1">
        <v>2100</v>
      </c>
      <c r="B70" s="1" t="s">
        <v>82</v>
      </c>
      <c r="C70" s="5">
        <f>SUM(C66:C69)</f>
        <v>3412222</v>
      </c>
      <c r="D70" s="5">
        <f t="shared" si="4"/>
        <v>441.68299786421591</v>
      </c>
      <c r="E70" s="5">
        <f>SUM(E66:E69)</f>
        <v>3489209</v>
      </c>
      <c r="F70" s="5">
        <f t="shared" si="5"/>
        <v>448.55363295109782</v>
      </c>
      <c r="G70" s="15">
        <f t="shared" si="6"/>
        <v>6.8706350868819186</v>
      </c>
      <c r="H70" s="14">
        <f t="shared" si="7"/>
        <v>1.5555579725969255E-2</v>
      </c>
    </row>
    <row r="71" spans="1:8" x14ac:dyDescent="0.3">
      <c r="C71" s="4"/>
      <c r="D71" s="4"/>
      <c r="E71" s="4"/>
      <c r="F71" s="4"/>
      <c r="G71" s="11"/>
      <c r="H71" s="8"/>
    </row>
    <row r="72" spans="1:8" x14ac:dyDescent="0.3">
      <c r="A72" s="1">
        <v>2200</v>
      </c>
      <c r="B72" s="1" t="s">
        <v>83</v>
      </c>
      <c r="C72" s="4" t="s">
        <v>22</v>
      </c>
      <c r="D72" s="4"/>
      <c r="E72" s="4"/>
      <c r="F72" s="4"/>
      <c r="G72" s="11"/>
      <c r="H72" s="8"/>
    </row>
    <row r="73" spans="1:8" x14ac:dyDescent="0.3">
      <c r="A73">
        <v>100</v>
      </c>
      <c r="B73" t="s">
        <v>60</v>
      </c>
      <c r="C73" s="4">
        <v>1447179</v>
      </c>
      <c r="D73" s="4">
        <f t="shared" si="4"/>
        <v>187.32496278558023</v>
      </c>
      <c r="E73" s="4">
        <v>1242517</v>
      </c>
      <c r="F73" s="4">
        <f t="shared" si="5"/>
        <v>159.73119247184655</v>
      </c>
      <c r="G73" s="11">
        <f t="shared" si="6"/>
        <v>-27.593770313733671</v>
      </c>
      <c r="H73" s="8">
        <f t="shared" si="7"/>
        <v>-0.14730428824544128</v>
      </c>
    </row>
    <row r="74" spans="1:8" x14ac:dyDescent="0.3">
      <c r="A74">
        <v>200</v>
      </c>
      <c r="B74" s="2" t="s">
        <v>63</v>
      </c>
      <c r="C74" s="4">
        <v>577787</v>
      </c>
      <c r="D74" s="4">
        <f t="shared" si="4"/>
        <v>74.789592906607993</v>
      </c>
      <c r="E74" s="4">
        <v>510718</v>
      </c>
      <c r="F74" s="4">
        <f t="shared" si="5"/>
        <v>65.655113899316092</v>
      </c>
      <c r="G74" s="11">
        <f t="shared" si="6"/>
        <v>-9.1344790072919011</v>
      </c>
      <c r="H74" s="8">
        <f t="shared" si="7"/>
        <v>-0.12213569632205913</v>
      </c>
    </row>
    <row r="75" spans="1:8" x14ac:dyDescent="0.3">
      <c r="A75">
        <v>500</v>
      </c>
      <c r="B75" t="s">
        <v>64</v>
      </c>
      <c r="C75" s="4">
        <v>177000</v>
      </c>
      <c r="D75" s="4">
        <f t="shared" si="4"/>
        <v>22.911138437641576</v>
      </c>
      <c r="E75" s="4">
        <v>77000</v>
      </c>
      <c r="F75" s="4">
        <f t="shared" si="5"/>
        <v>9.8986990281277318</v>
      </c>
      <c r="G75" s="11">
        <f t="shared" si="6"/>
        <v>-13.012439409513844</v>
      </c>
      <c r="H75" s="8">
        <f t="shared" si="7"/>
        <v>-0.5679525460915209</v>
      </c>
    </row>
    <row r="76" spans="1:8" x14ac:dyDescent="0.3">
      <c r="A76">
        <v>600</v>
      </c>
      <c r="B76" t="s">
        <v>65</v>
      </c>
      <c r="C76" s="4">
        <v>137000</v>
      </c>
      <c r="D76" s="4">
        <f t="shared" si="4"/>
        <v>17.733480033654779</v>
      </c>
      <c r="E76" s="4">
        <v>112000</v>
      </c>
      <c r="F76" s="4">
        <f t="shared" si="5"/>
        <v>14.3981076772767</v>
      </c>
      <c r="G76" s="11">
        <f t="shared" si="6"/>
        <v>-3.3353723563780786</v>
      </c>
      <c r="H76" s="8">
        <f t="shared" si="7"/>
        <v>-0.18808335138101348</v>
      </c>
    </row>
    <row r="77" spans="1:8" x14ac:dyDescent="0.3">
      <c r="A77">
        <v>900</v>
      </c>
      <c r="B77" t="s">
        <v>69</v>
      </c>
      <c r="C77" s="4">
        <v>41303</v>
      </c>
      <c r="D77" s="4">
        <f t="shared" si="4"/>
        <v>5.3463206264966665</v>
      </c>
      <c r="E77" s="4">
        <v>25540</v>
      </c>
      <c r="F77" s="4">
        <f t="shared" si="5"/>
        <v>3.2832827685504191</v>
      </c>
      <c r="G77" s="11">
        <f t="shared" si="6"/>
        <v>-2.0630378579462474</v>
      </c>
      <c r="H77" s="8">
        <f t="shared" si="7"/>
        <v>-0.3858799353936454</v>
      </c>
    </row>
    <row r="78" spans="1:8" x14ac:dyDescent="0.3">
      <c r="A78" s="1">
        <v>2200</v>
      </c>
      <c r="B78" s="1" t="s">
        <v>84</v>
      </c>
      <c r="C78" s="5">
        <f>SUM(C73:C77)</f>
        <v>2380269</v>
      </c>
      <c r="D78" s="5">
        <f t="shared" si="4"/>
        <v>308.10549478998121</v>
      </c>
      <c r="E78" s="5">
        <f>SUM(E73:E77)</f>
        <v>1967775</v>
      </c>
      <c r="F78" s="5">
        <f t="shared" si="5"/>
        <v>252.96639584511749</v>
      </c>
      <c r="G78" s="15">
        <f t="shared" si="6"/>
        <v>-55.139098944863719</v>
      </c>
      <c r="H78" s="14">
        <f t="shared" si="7"/>
        <v>-0.17896175133925815</v>
      </c>
    </row>
    <row r="79" spans="1:8" x14ac:dyDescent="0.3">
      <c r="C79" s="4"/>
      <c r="D79" s="4"/>
      <c r="E79" s="4"/>
      <c r="F79" s="4"/>
      <c r="G79" s="11"/>
      <c r="H79" s="8"/>
    </row>
    <row r="80" spans="1:8" x14ac:dyDescent="0.3">
      <c r="A80" s="1">
        <v>2300</v>
      </c>
      <c r="B80" s="1" t="s">
        <v>85</v>
      </c>
      <c r="C80" s="4"/>
      <c r="D80" s="4"/>
      <c r="E80" s="4"/>
      <c r="F80" s="4"/>
      <c r="G80" s="11"/>
      <c r="H80" s="8"/>
    </row>
    <row r="81" spans="1:8" x14ac:dyDescent="0.3">
      <c r="A81">
        <v>100</v>
      </c>
      <c r="B81" t="s">
        <v>60</v>
      </c>
      <c r="C81" s="4">
        <v>267595</v>
      </c>
      <c r="D81" s="4">
        <f t="shared" si="4"/>
        <v>34.637887515371176</v>
      </c>
      <c r="E81" s="4">
        <v>271621</v>
      </c>
      <c r="F81" s="4">
        <f t="shared" si="5"/>
        <v>34.918110762585485</v>
      </c>
      <c r="G81" s="11">
        <f t="shared" si="6"/>
        <v>0.28022324721430891</v>
      </c>
      <c r="H81" s="8">
        <f t="shared" si="7"/>
        <v>8.090079023726689E-3</v>
      </c>
    </row>
    <row r="82" spans="1:8" x14ac:dyDescent="0.3">
      <c r="A82">
        <v>200</v>
      </c>
      <c r="B82" s="2" t="s">
        <v>63</v>
      </c>
      <c r="C82" s="4">
        <v>89155</v>
      </c>
      <c r="D82" s="4">
        <f t="shared" si="4"/>
        <v>11.540353375186072</v>
      </c>
      <c r="E82" s="4">
        <v>93899</v>
      </c>
      <c r="F82" s="4">
        <f t="shared" si="5"/>
        <v>12.071142078469686</v>
      </c>
      <c r="G82" s="11">
        <f t="shared" si="6"/>
        <v>0.53078870328361383</v>
      </c>
      <c r="H82" s="8">
        <f t="shared" si="7"/>
        <v>4.5994146455247138E-2</v>
      </c>
    </row>
    <row r="83" spans="1:8" x14ac:dyDescent="0.3">
      <c r="A83">
        <v>500</v>
      </c>
      <c r="B83" t="s">
        <v>64</v>
      </c>
      <c r="C83" s="4">
        <v>127500</v>
      </c>
      <c r="D83" s="4">
        <f t="shared" si="4"/>
        <v>16.503786162707915</v>
      </c>
      <c r="E83" s="4">
        <v>127500</v>
      </c>
      <c r="F83" s="4">
        <f t="shared" si="5"/>
        <v>16.39070293618553</v>
      </c>
      <c r="G83" s="11">
        <f t="shared" si="6"/>
        <v>-0.11308322652238445</v>
      </c>
      <c r="H83" s="8">
        <f t="shared" si="7"/>
        <v>-6.8519565999896554E-3</v>
      </c>
    </row>
    <row r="84" spans="1:8" x14ac:dyDescent="0.3">
      <c r="A84">
        <v>600</v>
      </c>
      <c r="B84" t="s">
        <v>65</v>
      </c>
      <c r="C84" s="4">
        <v>17500</v>
      </c>
      <c r="D84" s="4">
        <f t="shared" si="4"/>
        <v>2.2652255517442237</v>
      </c>
      <c r="E84" s="4">
        <v>9050</v>
      </c>
      <c r="F84" s="4">
        <f t="shared" si="5"/>
        <v>1.1634185221370905</v>
      </c>
      <c r="G84" s="11">
        <f t="shared" si="6"/>
        <v>-1.1018070296071332</v>
      </c>
      <c r="H84" s="8">
        <f t="shared" si="7"/>
        <v>-0.48640058327028041</v>
      </c>
    </row>
    <row r="85" spans="1:8" x14ac:dyDescent="0.3">
      <c r="A85">
        <v>900</v>
      </c>
      <c r="B85" t="s">
        <v>69</v>
      </c>
      <c r="C85" s="4">
        <v>65186</v>
      </c>
      <c r="D85" s="4">
        <f t="shared" si="4"/>
        <v>8.4377710180570844</v>
      </c>
      <c r="E85" s="4">
        <v>41500</v>
      </c>
      <c r="F85" s="4">
        <f t="shared" si="5"/>
        <v>5.3350131125623488</v>
      </c>
      <c r="G85" s="11">
        <f t="shared" si="6"/>
        <v>-3.1027579054947356</v>
      </c>
      <c r="H85" s="8">
        <f t="shared" si="7"/>
        <v>-0.36772245879329268</v>
      </c>
    </row>
    <row r="86" spans="1:8" x14ac:dyDescent="0.3">
      <c r="A86" s="1">
        <v>2300</v>
      </c>
      <c r="B86" s="1" t="s">
        <v>86</v>
      </c>
      <c r="C86" s="5">
        <f>SUM(C81:C85)</f>
        <v>566936</v>
      </c>
      <c r="D86" s="5">
        <f t="shared" si="4"/>
        <v>73.385023623066473</v>
      </c>
      <c r="E86" s="5">
        <f>SUM(E81:E85)</f>
        <v>543570</v>
      </c>
      <c r="F86" s="5">
        <f t="shared" si="5"/>
        <v>69.878387411940139</v>
      </c>
      <c r="G86" s="15">
        <f t="shared" si="6"/>
        <v>-3.5066362111263345</v>
      </c>
      <c r="H86" s="14">
        <f t="shared" si="7"/>
        <v>-4.7784085062611115E-2</v>
      </c>
    </row>
    <row r="87" spans="1:8" x14ac:dyDescent="0.3">
      <c r="C87" s="4"/>
      <c r="D87" s="4"/>
      <c r="E87" s="4"/>
      <c r="F87" s="4"/>
      <c r="G87" s="11"/>
      <c r="H87" s="8"/>
    </row>
    <row r="88" spans="1:8" x14ac:dyDescent="0.3">
      <c r="A88" s="1">
        <v>2400</v>
      </c>
      <c r="B88" s="1" t="s">
        <v>87</v>
      </c>
      <c r="C88" s="4"/>
      <c r="D88" s="4"/>
      <c r="E88" s="4"/>
      <c r="F88" s="4"/>
      <c r="G88" s="11"/>
      <c r="H88" s="8"/>
    </row>
    <row r="89" spans="1:8" x14ac:dyDescent="0.3">
      <c r="A89">
        <v>100</v>
      </c>
      <c r="B89" t="s">
        <v>60</v>
      </c>
      <c r="C89" s="4">
        <v>2554445</v>
      </c>
      <c r="D89" s="4">
        <f t="shared" si="4"/>
        <v>330.65109054430133</v>
      </c>
      <c r="E89" s="4">
        <v>2654133</v>
      </c>
      <c r="F89" s="4">
        <f t="shared" si="5"/>
        <v>341.20082789119141</v>
      </c>
      <c r="G89" s="11">
        <f t="shared" si="6"/>
        <v>10.549737346890083</v>
      </c>
      <c r="H89" s="8">
        <f t="shared" si="7"/>
        <v>3.1905950558105321E-2</v>
      </c>
    </row>
    <row r="90" spans="1:8" x14ac:dyDescent="0.3">
      <c r="A90">
        <v>200</v>
      </c>
      <c r="B90" s="2" t="s">
        <v>63</v>
      </c>
      <c r="C90" s="4">
        <v>1081894</v>
      </c>
      <c r="D90" s="4">
        <f t="shared" si="4"/>
        <v>140.04193903307228</v>
      </c>
      <c r="E90" s="4">
        <v>1158088</v>
      </c>
      <c r="F90" s="4">
        <f t="shared" si="5"/>
        <v>148.87746181930373</v>
      </c>
      <c r="G90" s="11">
        <f t="shared" si="6"/>
        <v>8.8355227862314507</v>
      </c>
      <c r="H90" s="8">
        <f t="shared" si="7"/>
        <v>6.3091976926603788E-2</v>
      </c>
    </row>
    <row r="91" spans="1:8" x14ac:dyDescent="0.3">
      <c r="A91">
        <v>500</v>
      </c>
      <c r="B91" t="s">
        <v>64</v>
      </c>
      <c r="C91" s="4">
        <v>4000</v>
      </c>
      <c r="D91" s="4">
        <f t="shared" si="4"/>
        <v>0.51776584039867968</v>
      </c>
      <c r="E91" s="4">
        <v>0</v>
      </c>
      <c r="F91" s="4">
        <f t="shared" si="5"/>
        <v>0</v>
      </c>
      <c r="G91" s="11">
        <f t="shared" si="6"/>
        <v>-0.51776584039867968</v>
      </c>
      <c r="H91" s="8">
        <f t="shared" si="7"/>
        <v>-1</v>
      </c>
    </row>
    <row r="92" spans="1:8" x14ac:dyDescent="0.3">
      <c r="A92">
        <v>600</v>
      </c>
      <c r="B92" t="s">
        <v>65</v>
      </c>
      <c r="C92" s="4">
        <v>194197</v>
      </c>
      <c r="D92" s="4">
        <f t="shared" si="4"/>
        <v>25.137143226975599</v>
      </c>
      <c r="E92" s="4">
        <v>194993</v>
      </c>
      <c r="F92" s="4">
        <f t="shared" si="5"/>
        <v>25.067234020671567</v>
      </c>
      <c r="G92" s="11">
        <f t="shared" si="6"/>
        <v>-6.9909206304032523E-2</v>
      </c>
      <c r="H92" s="8">
        <f t="shared" si="7"/>
        <v>-2.7811118261446021E-3</v>
      </c>
    </row>
    <row r="93" spans="1:8" x14ac:dyDescent="0.3">
      <c r="A93">
        <v>900</v>
      </c>
      <c r="B93" t="s">
        <v>69</v>
      </c>
      <c r="C93" s="4">
        <v>421090</v>
      </c>
      <c r="D93" s="4">
        <f t="shared" si="4"/>
        <v>54.506504433370011</v>
      </c>
      <c r="E93" s="4">
        <v>73000</v>
      </c>
      <c r="F93" s="4">
        <f t="shared" si="5"/>
        <v>9.3844808967964202</v>
      </c>
      <c r="G93" s="11">
        <f t="shared" si="6"/>
        <v>-45.122023536573593</v>
      </c>
      <c r="H93" s="8">
        <f t="shared" si="7"/>
        <v>-0.82782823821938134</v>
      </c>
    </row>
    <row r="94" spans="1:8" x14ac:dyDescent="0.3">
      <c r="A94" s="1">
        <v>2400</v>
      </c>
      <c r="B94" s="1" t="s">
        <v>88</v>
      </c>
      <c r="C94" s="5">
        <f>SUM(C89:C93)</f>
        <v>4255626</v>
      </c>
      <c r="D94" s="5">
        <f t="shared" si="4"/>
        <v>550.85444307811792</v>
      </c>
      <c r="E94" s="5">
        <f>SUM(E89:E93)</f>
        <v>4080214</v>
      </c>
      <c r="F94" s="5">
        <f t="shared" si="5"/>
        <v>524.53000462796319</v>
      </c>
      <c r="G94" s="15">
        <f t="shared" si="6"/>
        <v>-26.32443845015473</v>
      </c>
      <c r="H94" s="14">
        <f t="shared" si="7"/>
        <v>-4.7788374553278501E-2</v>
      </c>
    </row>
    <row r="95" spans="1:8" x14ac:dyDescent="0.3">
      <c r="C95" s="4"/>
      <c r="D95" s="4"/>
      <c r="E95" s="4"/>
      <c r="F95" s="4"/>
      <c r="G95" s="11"/>
      <c r="H95" s="8"/>
    </row>
    <row r="96" spans="1:8" x14ac:dyDescent="0.3">
      <c r="A96" s="1">
        <v>2500</v>
      </c>
      <c r="B96" s="1" t="s">
        <v>89</v>
      </c>
      <c r="C96" s="4"/>
      <c r="D96" s="4"/>
      <c r="E96" s="4"/>
      <c r="F96" s="4"/>
      <c r="G96" s="11"/>
      <c r="H96" s="8"/>
    </row>
    <row r="97" spans="1:8" x14ac:dyDescent="0.3">
      <c r="A97">
        <v>100</v>
      </c>
      <c r="B97" t="s">
        <v>60</v>
      </c>
      <c r="C97" s="4">
        <v>1850608</v>
      </c>
      <c r="D97" s="4">
        <f t="shared" si="4"/>
        <v>239.54540159212996</v>
      </c>
      <c r="E97" s="4">
        <v>1848599</v>
      </c>
      <c r="F97" s="4">
        <f t="shared" si="5"/>
        <v>237.64578084023242</v>
      </c>
      <c r="G97" s="11">
        <f t="shared" si="6"/>
        <v>-1.8996207518975439</v>
      </c>
      <c r="H97" s="8">
        <f t="shared" si="7"/>
        <v>-7.9301073586542769E-3</v>
      </c>
    </row>
    <row r="98" spans="1:8" x14ac:dyDescent="0.3">
      <c r="A98">
        <v>200</v>
      </c>
      <c r="B98" s="2" t="s">
        <v>63</v>
      </c>
      <c r="C98" s="4">
        <v>874890</v>
      </c>
      <c r="D98" s="4">
        <f t="shared" si="4"/>
        <v>113.24703902660022</v>
      </c>
      <c r="E98" s="4">
        <v>889083</v>
      </c>
      <c r="F98" s="4">
        <f t="shared" si="5"/>
        <v>114.29564971460893</v>
      </c>
      <c r="G98" s="11">
        <f t="shared" si="6"/>
        <v>1.0486106880087078</v>
      </c>
      <c r="H98" s="8">
        <f t="shared" si="7"/>
        <v>9.2594976170847446E-3</v>
      </c>
    </row>
    <row r="99" spans="1:8" x14ac:dyDescent="0.3">
      <c r="A99">
        <v>500</v>
      </c>
      <c r="B99" t="s">
        <v>64</v>
      </c>
      <c r="C99" s="4">
        <v>1060100</v>
      </c>
      <c r="D99" s="4">
        <f t="shared" si="4"/>
        <v>137.2208918516601</v>
      </c>
      <c r="E99" s="4">
        <v>1023925</v>
      </c>
      <c r="F99" s="4">
        <f t="shared" si="5"/>
        <v>131.63020003085308</v>
      </c>
      <c r="G99" s="11">
        <f t="shared" si="6"/>
        <v>-5.5906918208070238</v>
      </c>
      <c r="H99" s="8">
        <f t="shared" si="7"/>
        <v>-4.0742278711107117E-2</v>
      </c>
    </row>
    <row r="100" spans="1:8" x14ac:dyDescent="0.3">
      <c r="A100">
        <v>600</v>
      </c>
      <c r="B100" t="s">
        <v>65</v>
      </c>
      <c r="C100" s="4">
        <v>432600</v>
      </c>
      <c r="D100" s="4">
        <f t="shared" si="4"/>
        <v>55.996375639117211</v>
      </c>
      <c r="E100" s="4">
        <v>368675</v>
      </c>
      <c r="F100" s="4">
        <f t="shared" si="5"/>
        <v>47.394842392142749</v>
      </c>
      <c r="G100" s="11">
        <f t="shared" si="6"/>
        <v>-8.6015332469744621</v>
      </c>
      <c r="H100" s="8">
        <f t="shared" si="7"/>
        <v>-0.15360874965210636</v>
      </c>
    </row>
    <row r="101" spans="1:8" x14ac:dyDescent="0.3">
      <c r="A101">
        <v>700</v>
      </c>
      <c r="B101" t="s">
        <v>95</v>
      </c>
      <c r="C101" s="4">
        <v>25250</v>
      </c>
      <c r="D101" s="4">
        <f t="shared" si="4"/>
        <v>3.2683968675166657</v>
      </c>
      <c r="E101" s="4">
        <v>25250</v>
      </c>
      <c r="F101" s="4">
        <f t="shared" si="5"/>
        <v>3.2460019540288991</v>
      </c>
      <c r="G101" s="11">
        <f t="shared" si="6"/>
        <v>-2.2394913487766566E-2</v>
      </c>
      <c r="H101" s="8">
        <f t="shared" si="7"/>
        <v>-6.8519565999897265E-3</v>
      </c>
    </row>
    <row r="102" spans="1:8" x14ac:dyDescent="0.3">
      <c r="A102">
        <v>900</v>
      </c>
      <c r="B102" t="s">
        <v>69</v>
      </c>
      <c r="C102" s="4">
        <v>210212</v>
      </c>
      <c r="D102" s="4">
        <f t="shared" si="4"/>
        <v>27.210148210471814</v>
      </c>
      <c r="E102" s="4">
        <v>48050</v>
      </c>
      <c r="F102" s="4">
        <f t="shared" si="5"/>
        <v>6.1770453026173699</v>
      </c>
      <c r="G102" s="11">
        <f t="shared" si="6"/>
        <v>-21.033102907854445</v>
      </c>
      <c r="H102" s="8">
        <f t="shared" si="7"/>
        <v>-0.77298744369793126</v>
      </c>
    </row>
    <row r="103" spans="1:8" x14ac:dyDescent="0.3">
      <c r="A103" s="1">
        <v>2500</v>
      </c>
      <c r="B103" s="1" t="s">
        <v>90</v>
      </c>
      <c r="C103" s="5">
        <f>SUM(C97:C102)</f>
        <v>4453660</v>
      </c>
      <c r="D103" s="5">
        <f t="shared" si="4"/>
        <v>576.48825318749596</v>
      </c>
      <c r="E103" s="5">
        <f>SUM(E97:E102)</f>
        <v>4203582</v>
      </c>
      <c r="F103" s="5">
        <f t="shared" si="5"/>
        <v>540.38952023448348</v>
      </c>
      <c r="G103" s="15">
        <f t="shared" si="6"/>
        <v>-36.098732953012473</v>
      </c>
      <c r="H103" s="14">
        <f t="shared" si="7"/>
        <v>-6.2618332209575467E-2</v>
      </c>
    </row>
    <row r="104" spans="1:8" x14ac:dyDescent="0.3">
      <c r="C104" s="4"/>
      <c r="D104" s="4"/>
      <c r="E104" s="4"/>
      <c r="F104" s="4"/>
      <c r="G104" s="11"/>
      <c r="H104" s="8"/>
    </row>
    <row r="105" spans="1:8" x14ac:dyDescent="0.3">
      <c r="A105" s="1">
        <v>2600</v>
      </c>
      <c r="B105" s="1" t="s">
        <v>91</v>
      </c>
      <c r="C105" s="4"/>
      <c r="D105" s="4"/>
      <c r="E105" s="4"/>
      <c r="F105" s="4"/>
      <c r="G105" s="11"/>
      <c r="H105" s="8"/>
    </row>
    <row r="106" spans="1:8" x14ac:dyDescent="0.3">
      <c r="A106">
        <v>100</v>
      </c>
      <c r="B106" t="s">
        <v>60</v>
      </c>
      <c r="C106" s="4">
        <v>2325589</v>
      </c>
      <c r="D106" s="4">
        <f t="shared" si="4"/>
        <v>301.02763575173128</v>
      </c>
      <c r="E106" s="4">
        <v>2377307</v>
      </c>
      <c r="F106" s="4">
        <f t="shared" si="5"/>
        <v>305.6135907852111</v>
      </c>
      <c r="G106" s="11">
        <f t="shared" si="6"/>
        <v>4.58595503347982</v>
      </c>
      <c r="H106" s="8">
        <f t="shared" si="7"/>
        <v>1.5234332296527181E-2</v>
      </c>
    </row>
    <row r="107" spans="1:8" x14ac:dyDescent="0.3">
      <c r="A107">
        <v>200</v>
      </c>
      <c r="B107" s="2" t="s">
        <v>63</v>
      </c>
      <c r="C107" s="4">
        <v>1234627</v>
      </c>
      <c r="D107" s="4">
        <f t="shared" si="4"/>
        <v>159.81192155847518</v>
      </c>
      <c r="E107" s="4">
        <v>1293563</v>
      </c>
      <c r="F107" s="4">
        <f t="shared" si="5"/>
        <v>166.29338715483107</v>
      </c>
      <c r="G107" s="11">
        <f t="shared" si="6"/>
        <v>6.4814655963558891</v>
      </c>
      <c r="H107" s="8">
        <f t="shared" si="7"/>
        <v>4.0556834140714093E-2</v>
      </c>
    </row>
    <row r="108" spans="1:8" x14ac:dyDescent="0.3">
      <c r="A108">
        <v>500</v>
      </c>
      <c r="B108" t="s">
        <v>64</v>
      </c>
      <c r="C108" s="4">
        <v>1322305</v>
      </c>
      <c r="D108" s="4">
        <f t="shared" si="4"/>
        <v>171.16108989709403</v>
      </c>
      <c r="E108" s="4">
        <v>1377352</v>
      </c>
      <c r="F108" s="4">
        <f t="shared" si="5"/>
        <v>177.06484290636087</v>
      </c>
      <c r="G108" s="11">
        <f t="shared" si="6"/>
        <v>5.9037530092668362</v>
      </c>
      <c r="H108" s="8">
        <f t="shared" si="7"/>
        <v>3.4492377986236868E-2</v>
      </c>
    </row>
    <row r="109" spans="1:8" x14ac:dyDescent="0.3">
      <c r="A109">
        <v>600</v>
      </c>
      <c r="B109" t="s">
        <v>65</v>
      </c>
      <c r="C109" s="4">
        <v>1646500</v>
      </c>
      <c r="D109" s="4">
        <f t="shared" si="4"/>
        <v>213.12536405410654</v>
      </c>
      <c r="E109" s="4">
        <v>1646500</v>
      </c>
      <c r="F109" s="4">
        <f t="shared" si="5"/>
        <v>211.66503830925078</v>
      </c>
      <c r="G109" s="11">
        <f t="shared" si="6"/>
        <v>-1.4603257448557656</v>
      </c>
      <c r="H109" s="8">
        <f t="shared" si="7"/>
        <v>-6.8519565999898063E-3</v>
      </c>
    </row>
    <row r="110" spans="1:8" x14ac:dyDescent="0.3">
      <c r="A110">
        <v>900</v>
      </c>
      <c r="B110" t="s">
        <v>69</v>
      </c>
      <c r="C110" s="4">
        <v>125000</v>
      </c>
      <c r="D110" s="4">
        <f t="shared" si="4"/>
        <v>16.180182512458739</v>
      </c>
      <c r="E110" s="4">
        <v>30000</v>
      </c>
      <c r="F110" s="4">
        <f t="shared" si="5"/>
        <v>3.8566359849848304</v>
      </c>
      <c r="G110" s="11">
        <f t="shared" si="6"/>
        <v>-12.323546527473908</v>
      </c>
      <c r="H110" s="8">
        <f t="shared" si="7"/>
        <v>-0.76164446958399756</v>
      </c>
    </row>
    <row r="111" spans="1:8" x14ac:dyDescent="0.3">
      <c r="A111" s="1">
        <v>2600</v>
      </c>
      <c r="B111" s="1" t="s">
        <v>92</v>
      </c>
      <c r="C111" s="5">
        <f>SUM(C106:C110)</f>
        <v>6654021</v>
      </c>
      <c r="D111" s="5">
        <f t="shared" si="4"/>
        <v>861.30619377386574</v>
      </c>
      <c r="E111" s="5">
        <f>SUM(E106:E110)</f>
        <v>6724722</v>
      </c>
      <c r="F111" s="5">
        <f t="shared" si="5"/>
        <v>864.49349514063863</v>
      </c>
      <c r="G111" s="15">
        <f t="shared" si="6"/>
        <v>3.1873013667728856</v>
      </c>
      <c r="H111" s="14">
        <f t="shared" si="7"/>
        <v>3.7005438830150865E-3</v>
      </c>
    </row>
    <row r="112" spans="1:8" x14ac:dyDescent="0.3">
      <c r="C112" s="4"/>
      <c r="D112" s="4"/>
      <c r="E112" s="4"/>
      <c r="F112" s="4"/>
      <c r="G112" s="11"/>
      <c r="H112" s="8"/>
    </row>
    <row r="113" spans="1:8" x14ac:dyDescent="0.3">
      <c r="A113" s="1">
        <v>2700</v>
      </c>
      <c r="B113" s="1" t="s">
        <v>93</v>
      </c>
      <c r="C113" s="4"/>
      <c r="D113" s="4"/>
      <c r="E113" s="4"/>
      <c r="F113" s="4"/>
      <c r="G113" s="11"/>
      <c r="H113" s="8"/>
    </row>
    <row r="114" spans="1:8" x14ac:dyDescent="0.3">
      <c r="A114">
        <v>100</v>
      </c>
      <c r="B114" t="s">
        <v>60</v>
      </c>
      <c r="C114" s="4">
        <v>839187</v>
      </c>
      <c r="D114" s="4">
        <f t="shared" si="4"/>
        <v>108.62559057666171</v>
      </c>
      <c r="E114" s="4">
        <v>872149</v>
      </c>
      <c r="F114" s="4">
        <f t="shared" si="5"/>
        <v>112.11870725561784</v>
      </c>
      <c r="G114" s="11">
        <f t="shared" si="6"/>
        <v>3.4931166789561274</v>
      </c>
      <c r="H114" s="8">
        <f t="shared" si="7"/>
        <v>3.2157401036092742E-2</v>
      </c>
    </row>
    <row r="115" spans="1:8" x14ac:dyDescent="0.3">
      <c r="A115">
        <v>200</v>
      </c>
      <c r="B115" s="2" t="s">
        <v>63</v>
      </c>
      <c r="C115" s="4">
        <v>559881</v>
      </c>
      <c r="D115" s="4">
        <f t="shared" si="4"/>
        <v>72.471814122063293</v>
      </c>
      <c r="E115" s="4">
        <v>593982</v>
      </c>
      <c r="F115" s="4">
        <f t="shared" si="5"/>
        <v>76.359078521108657</v>
      </c>
      <c r="G115" s="11">
        <f t="shared" si="6"/>
        <v>3.8872643990453639</v>
      </c>
      <c r="H115" s="8">
        <f t="shared" si="7"/>
        <v>5.3638292985161061E-2</v>
      </c>
    </row>
    <row r="116" spans="1:8" x14ac:dyDescent="0.3">
      <c r="A116">
        <v>500</v>
      </c>
      <c r="B116" t="s">
        <v>64</v>
      </c>
      <c r="C116" s="4">
        <v>20000</v>
      </c>
      <c r="D116" s="4">
        <f t="shared" si="4"/>
        <v>2.5888292019933985</v>
      </c>
      <c r="E116" s="4">
        <v>20000</v>
      </c>
      <c r="F116" s="4">
        <f t="shared" si="5"/>
        <v>2.5710906566565535</v>
      </c>
      <c r="G116" s="11">
        <f t="shared" si="6"/>
        <v>-1.7738545336845046E-2</v>
      </c>
      <c r="H116" s="8">
        <f t="shared" si="7"/>
        <v>-6.8519565999898202E-3</v>
      </c>
    </row>
    <row r="117" spans="1:8" x14ac:dyDescent="0.3">
      <c r="A117">
        <v>600</v>
      </c>
      <c r="B117" t="s">
        <v>65</v>
      </c>
      <c r="C117" s="4">
        <v>392650</v>
      </c>
      <c r="D117" s="4">
        <f t="shared" si="4"/>
        <v>50.825189308135393</v>
      </c>
      <c r="E117" s="4">
        <v>401150</v>
      </c>
      <c r="F117" s="4">
        <f t="shared" si="5"/>
        <v>51.569650845888823</v>
      </c>
      <c r="G117" s="11">
        <f t="shared" si="6"/>
        <v>0.74446153775343049</v>
      </c>
      <c r="H117" s="8">
        <f t="shared" si="7"/>
        <v>1.4647491684487783E-2</v>
      </c>
    </row>
    <row r="118" spans="1:8" x14ac:dyDescent="0.3">
      <c r="A118">
        <v>700</v>
      </c>
      <c r="B118" t="s">
        <v>95</v>
      </c>
      <c r="C118" s="4">
        <v>270000</v>
      </c>
      <c r="D118" s="4">
        <f t="shared" si="4"/>
        <v>34.949194226910876</v>
      </c>
      <c r="E118" s="11">
        <v>0</v>
      </c>
      <c r="F118" s="4">
        <f t="shared" si="5"/>
        <v>0</v>
      </c>
      <c r="G118" s="11">
        <f t="shared" si="6"/>
        <v>-34.949194226910876</v>
      </c>
      <c r="H118" s="8">
        <f t="shared" si="7"/>
        <v>-1</v>
      </c>
    </row>
    <row r="119" spans="1:8" x14ac:dyDescent="0.3">
      <c r="A119">
        <v>900</v>
      </c>
      <c r="B119" t="s">
        <v>69</v>
      </c>
      <c r="C119" s="4">
        <v>52350</v>
      </c>
      <c r="D119" s="4">
        <f t="shared" si="4"/>
        <v>6.7762604362177203</v>
      </c>
      <c r="E119" s="4">
        <v>27350</v>
      </c>
      <c r="F119" s="4">
        <f t="shared" si="5"/>
        <v>3.515966472977837</v>
      </c>
      <c r="G119" s="11">
        <f t="shared" si="6"/>
        <v>-3.2602939632398833</v>
      </c>
      <c r="H119" s="8">
        <f t="shared" si="7"/>
        <v>-0.48113468983781699</v>
      </c>
    </row>
    <row r="120" spans="1:8" x14ac:dyDescent="0.3">
      <c r="A120" s="1">
        <v>2700</v>
      </c>
      <c r="B120" s="1" t="s">
        <v>94</v>
      </c>
      <c r="C120" s="5">
        <f>SUM(C114:C119)</f>
        <v>2134068</v>
      </c>
      <c r="D120" s="5">
        <f t="shared" si="4"/>
        <v>276.23687787198241</v>
      </c>
      <c r="E120" s="5">
        <f>SUM(E114:E119)</f>
        <v>1914631</v>
      </c>
      <c r="F120" s="5">
        <f t="shared" si="5"/>
        <v>246.13449375224971</v>
      </c>
      <c r="G120" s="15">
        <f t="shared" si="6"/>
        <v>-30.102384119732704</v>
      </c>
      <c r="H120" s="14">
        <f t="shared" si="7"/>
        <v>-0.10897308263700828</v>
      </c>
    </row>
    <row r="121" spans="1:8" x14ac:dyDescent="0.3">
      <c r="A121" s="1"/>
      <c r="B121" s="1"/>
      <c r="C121" s="5"/>
      <c r="D121" s="5"/>
      <c r="E121" s="5"/>
      <c r="F121" s="5"/>
      <c r="G121" s="15"/>
      <c r="H121" s="14"/>
    </row>
    <row r="122" spans="1:8" x14ac:dyDescent="0.3">
      <c r="A122" s="1">
        <v>2900</v>
      </c>
      <c r="B122" s="1" t="s">
        <v>150</v>
      </c>
      <c r="C122" s="5"/>
      <c r="D122" s="5"/>
      <c r="E122" s="5"/>
      <c r="F122" s="5"/>
      <c r="G122" s="15"/>
      <c r="H122" s="14"/>
    </row>
    <row r="123" spans="1:8" x14ac:dyDescent="0.3">
      <c r="A123" s="2">
        <v>100</v>
      </c>
      <c r="B123" s="2" t="s">
        <v>60</v>
      </c>
      <c r="C123" s="28">
        <v>50913</v>
      </c>
      <c r="D123" s="28">
        <f>C123/J1</f>
        <v>6.5902530580544951</v>
      </c>
      <c r="E123" s="28">
        <v>52666</v>
      </c>
      <c r="F123" s="28">
        <f>E123/J2</f>
        <v>6.770453026173703</v>
      </c>
      <c r="G123" s="29">
        <f>F123-D123</f>
        <v>0.18019996811920791</v>
      </c>
      <c r="H123" s="30">
        <f>G123/D123</f>
        <v>2.7343406471921527E-2</v>
      </c>
    </row>
    <row r="124" spans="1:8" x14ac:dyDescent="0.3">
      <c r="A124" s="2">
        <v>200</v>
      </c>
      <c r="B124" s="2" t="s">
        <v>63</v>
      </c>
      <c r="C124" s="28">
        <v>25037</v>
      </c>
      <c r="D124" s="28">
        <f>C124/J1</f>
        <v>3.2408258365154361</v>
      </c>
      <c r="E124" s="28">
        <v>26558</v>
      </c>
      <c r="F124" s="28">
        <f>E124/J2</f>
        <v>3.4141512829742378</v>
      </c>
      <c r="G124" s="29">
        <f>F124-D124</f>
        <v>0.17332544645880166</v>
      </c>
      <c r="H124" s="30">
        <f>G124/D124</f>
        <v>5.3481876287792954E-2</v>
      </c>
    </row>
    <row r="125" spans="1:8" x14ac:dyDescent="0.3">
      <c r="A125" s="1">
        <v>2900</v>
      </c>
      <c r="B125" s="1" t="s">
        <v>340</v>
      </c>
      <c r="C125" s="5">
        <f>SUM(C123:C124)</f>
        <v>75950</v>
      </c>
      <c r="D125" s="5">
        <f>C125/J1</f>
        <v>9.8310788945699308</v>
      </c>
      <c r="E125" s="5">
        <f>SUM(E123:E124)</f>
        <v>79224</v>
      </c>
      <c r="F125" s="5">
        <f>E125/J2</f>
        <v>10.184604309147939</v>
      </c>
      <c r="G125" s="15">
        <f>F125-D125</f>
        <v>0.35352541457800868</v>
      </c>
      <c r="H125" s="14">
        <f>G125/D125</f>
        <v>3.5959981439399685E-2</v>
      </c>
    </row>
    <row r="126" spans="1:8" x14ac:dyDescent="0.3">
      <c r="C126" s="4"/>
      <c r="D126" s="4"/>
      <c r="E126" s="4"/>
      <c r="F126" s="4"/>
      <c r="G126" s="11"/>
      <c r="H126" s="8"/>
    </row>
    <row r="127" spans="1:8" x14ac:dyDescent="0.3">
      <c r="A127" s="1">
        <v>2900</v>
      </c>
      <c r="B127" s="1" t="s">
        <v>97</v>
      </c>
      <c r="C127" s="4"/>
      <c r="D127" s="4"/>
      <c r="E127" s="4"/>
      <c r="F127" s="4"/>
      <c r="G127" s="11"/>
      <c r="H127" s="8"/>
    </row>
    <row r="128" spans="1:8" x14ac:dyDescent="0.3">
      <c r="A128">
        <v>910</v>
      </c>
      <c r="B128" t="s">
        <v>117</v>
      </c>
      <c r="C128" s="4">
        <v>293775</v>
      </c>
      <c r="D128" s="4">
        <f t="shared" si="4"/>
        <v>38.026664940780535</v>
      </c>
      <c r="E128" s="4">
        <v>338918</v>
      </c>
      <c r="F128" s="4">
        <f t="shared" si="5"/>
        <v>43.569445158636292</v>
      </c>
      <c r="G128" s="11">
        <f t="shared" si="6"/>
        <v>5.542780217855757</v>
      </c>
      <c r="H128" s="8">
        <f t="shared" si="7"/>
        <v>0.14576035596304876</v>
      </c>
    </row>
    <row r="129" spans="1:8" x14ac:dyDescent="0.3">
      <c r="A129">
        <v>910</v>
      </c>
      <c r="B129" s="2" t="s">
        <v>118</v>
      </c>
      <c r="C129" s="4">
        <v>8000000</v>
      </c>
      <c r="D129" s="4">
        <f t="shared" si="4"/>
        <v>1035.5316807973593</v>
      </c>
      <c r="E129" s="4">
        <v>8000000</v>
      </c>
      <c r="F129" s="4">
        <f t="shared" si="5"/>
        <v>1028.4362626626214</v>
      </c>
      <c r="G129" s="11">
        <f t="shared" si="6"/>
        <v>-7.0954181347378835</v>
      </c>
      <c r="H129" s="8">
        <f t="shared" si="7"/>
        <v>-6.8519565999896909E-3</v>
      </c>
    </row>
    <row r="130" spans="1:8" x14ac:dyDescent="0.3">
      <c r="A130">
        <v>910</v>
      </c>
      <c r="B130" s="2" t="s">
        <v>119</v>
      </c>
      <c r="C130" s="4">
        <v>249999</v>
      </c>
      <c r="D130" s="4">
        <f t="shared" si="4"/>
        <v>32.360235583457381</v>
      </c>
      <c r="E130" s="4">
        <v>305000</v>
      </c>
      <c r="F130" s="4">
        <f t="shared" si="5"/>
        <v>39.209132514012445</v>
      </c>
      <c r="G130" s="11">
        <f t="shared" si="6"/>
        <v>6.848896930555064</v>
      </c>
      <c r="H130" s="8">
        <f t="shared" si="7"/>
        <v>0.2116454595298507</v>
      </c>
    </row>
    <row r="131" spans="1:8" x14ac:dyDescent="0.3">
      <c r="A131">
        <v>910</v>
      </c>
      <c r="B131" s="2" t="s">
        <v>120</v>
      </c>
      <c r="C131" s="4">
        <v>291850</v>
      </c>
      <c r="D131" s="4">
        <f t="shared" si="4"/>
        <v>37.777490130088665</v>
      </c>
      <c r="E131" s="4">
        <v>303770</v>
      </c>
      <c r="F131" s="4">
        <f t="shared" si="5"/>
        <v>39.051010438628062</v>
      </c>
      <c r="G131" s="11">
        <f t="shared" si="6"/>
        <v>1.2735203085393962</v>
      </c>
      <c r="H131" s="8">
        <f t="shared" si="7"/>
        <v>3.3711088379719395E-2</v>
      </c>
    </row>
    <row r="132" spans="1:8" x14ac:dyDescent="0.3">
      <c r="A132" s="1">
        <v>2900</v>
      </c>
      <c r="B132" s="1" t="s">
        <v>98</v>
      </c>
      <c r="C132" s="5">
        <f>SUM(C128:C131)</f>
        <v>8835624</v>
      </c>
      <c r="D132" s="5">
        <f t="shared" si="4"/>
        <v>1143.6960714516861</v>
      </c>
      <c r="E132" s="5">
        <f>SUM(E128:E131)</f>
        <v>8947688</v>
      </c>
      <c r="F132" s="5">
        <f t="shared" si="5"/>
        <v>1150.2658507738984</v>
      </c>
      <c r="G132" s="15">
        <f t="shared" si="6"/>
        <v>6.5697793222122982</v>
      </c>
      <c r="H132" s="14">
        <f t="shared" si="7"/>
        <v>5.7443402020899833E-3</v>
      </c>
    </row>
    <row r="133" spans="1:8" x14ac:dyDescent="0.3">
      <c r="B133" s="1"/>
      <c r="C133" s="5"/>
      <c r="D133" s="4"/>
      <c r="E133" s="5"/>
      <c r="F133" s="4"/>
      <c r="G133" s="11"/>
      <c r="H133" s="8"/>
    </row>
    <row r="134" spans="1:8" x14ac:dyDescent="0.3">
      <c r="B134" s="1" t="s">
        <v>121</v>
      </c>
      <c r="C134" s="5">
        <v>32768376</v>
      </c>
      <c r="D134" s="5">
        <f t="shared" si="4"/>
        <v>4241.5864345349819</v>
      </c>
      <c r="E134" s="5">
        <v>31950615</v>
      </c>
      <c r="F134" s="5">
        <f t="shared" si="5"/>
        <v>4107.396385046537</v>
      </c>
      <c r="G134" s="15">
        <f t="shared" si="6"/>
        <v>-134.19004948844486</v>
      </c>
      <c r="H134" s="14">
        <f t="shared" si="7"/>
        <v>-3.1636759396406484E-2</v>
      </c>
    </row>
    <row r="135" spans="1:8" x14ac:dyDescent="0.3">
      <c r="B135" s="1"/>
      <c r="C135" s="5"/>
      <c r="D135" s="4"/>
      <c r="E135" s="5"/>
      <c r="F135" s="4"/>
      <c r="G135" s="11"/>
      <c r="H135" s="8"/>
    </row>
    <row r="136" spans="1:8" x14ac:dyDescent="0.3">
      <c r="B136" s="1" t="s">
        <v>105</v>
      </c>
      <c r="C136" s="5">
        <v>69153656</v>
      </c>
      <c r="D136" s="5">
        <f t="shared" ref="D136:D199" si="8">C136/$J$1</f>
        <v>8951.3502038702991</v>
      </c>
      <c r="E136" s="5">
        <v>68187785</v>
      </c>
      <c r="F136" s="5">
        <f t="shared" ref="F136:F199" si="9">E136/$J$2</f>
        <v>8765.8488455802944</v>
      </c>
      <c r="G136" s="15">
        <f t="shared" ref="G136:G191" si="10">F136-D136</f>
        <v>-185.50135829000465</v>
      </c>
      <c r="H136" s="14">
        <f t="shared" ref="H136:H191" si="11">G136/D136</f>
        <v>-2.0723282417193258E-2</v>
      </c>
    </row>
    <row r="137" spans="1:8" x14ac:dyDescent="0.3">
      <c r="C137" s="4"/>
      <c r="D137" s="4"/>
      <c r="E137" s="4"/>
      <c r="F137" s="4"/>
      <c r="G137" s="11"/>
      <c r="H137" s="8"/>
    </row>
    <row r="138" spans="1:8" x14ac:dyDescent="0.3">
      <c r="A138" s="1">
        <v>6300</v>
      </c>
      <c r="B138" s="1" t="s">
        <v>100</v>
      </c>
      <c r="C138" s="5">
        <v>325120</v>
      </c>
      <c r="D138" s="5">
        <f t="shared" si="8"/>
        <v>42.084007507604689</v>
      </c>
      <c r="E138" s="5">
        <v>1000000</v>
      </c>
      <c r="F138" s="5">
        <f t="shared" si="9"/>
        <v>128.55453283282768</v>
      </c>
      <c r="G138" s="15">
        <f t="shared" si="10"/>
        <v>86.47052532522298</v>
      </c>
      <c r="H138" s="14">
        <f t="shared" si="11"/>
        <v>2.054712239788417</v>
      </c>
    </row>
    <row r="139" spans="1:8" x14ac:dyDescent="0.3">
      <c r="D139" s="4"/>
      <c r="F139" s="4"/>
      <c r="G139" s="11"/>
      <c r="H139" s="8"/>
    </row>
    <row r="140" spans="1:8" x14ac:dyDescent="0.3">
      <c r="B140" t="s">
        <v>102</v>
      </c>
      <c r="C140" s="4">
        <v>5450508</v>
      </c>
      <c r="D140" s="4">
        <f t="shared" si="8"/>
        <v>705.52171380493166</v>
      </c>
      <c r="E140" s="4">
        <v>5659586</v>
      </c>
      <c r="F140" s="4">
        <f t="shared" si="9"/>
        <v>727.5654342572119</v>
      </c>
      <c r="G140" s="11">
        <f t="shared" si="10"/>
        <v>22.04372045228024</v>
      </c>
      <c r="H140" s="8">
        <f t="shared" si="11"/>
        <v>3.1244566993405203E-2</v>
      </c>
    </row>
    <row r="141" spans="1:8" x14ac:dyDescent="0.3">
      <c r="B141" t="s">
        <v>341</v>
      </c>
      <c r="C141" s="4">
        <v>6596662</v>
      </c>
      <c r="D141" s="4">
        <f t="shared" si="8"/>
        <v>853.88156106400879</v>
      </c>
      <c r="E141" s="4">
        <v>3452199</v>
      </c>
      <c r="F141" s="4">
        <f t="shared" si="9"/>
        <v>443.79582969095492</v>
      </c>
      <c r="G141" s="11">
        <f t="shared" si="10"/>
        <v>-410.08573137305387</v>
      </c>
      <c r="H141" s="8">
        <f t="shared" si="11"/>
        <v>-0.48026067088514279</v>
      </c>
    </row>
    <row r="142" spans="1:8" x14ac:dyDescent="0.3">
      <c r="A142" s="1">
        <v>8000</v>
      </c>
      <c r="B142" s="1" t="s">
        <v>102</v>
      </c>
      <c r="C142" s="15">
        <f>SUM(C140:C141)</f>
        <v>12047170</v>
      </c>
      <c r="D142" s="5">
        <f t="shared" si="8"/>
        <v>1559.4032748689406</v>
      </c>
      <c r="E142" s="15">
        <f>SUM(E140:E141)</f>
        <v>9111785</v>
      </c>
      <c r="F142" s="5">
        <f t="shared" si="9"/>
        <v>1171.3612639481669</v>
      </c>
      <c r="G142" s="15">
        <f t="shared" si="10"/>
        <v>-388.04201092077369</v>
      </c>
      <c r="H142" s="14">
        <f t="shared" si="11"/>
        <v>-0.24884006412862417</v>
      </c>
    </row>
    <row r="143" spans="1:8" x14ac:dyDescent="0.3">
      <c r="A143" s="1"/>
      <c r="B143" s="1"/>
      <c r="C143" s="15"/>
      <c r="D143" s="5"/>
      <c r="E143" s="15"/>
      <c r="F143" s="5"/>
      <c r="G143" s="15"/>
      <c r="H143" s="14"/>
    </row>
    <row r="144" spans="1:8" x14ac:dyDescent="0.3">
      <c r="B144" s="1" t="s">
        <v>106</v>
      </c>
      <c r="C144" s="5">
        <v>81525946</v>
      </c>
      <c r="D144" s="5">
        <f t="shared" si="8"/>
        <v>10552.837486246844</v>
      </c>
      <c r="E144" s="5">
        <v>78299570</v>
      </c>
      <c r="F144" s="5">
        <f t="shared" si="9"/>
        <v>10065.76464236129</v>
      </c>
      <c r="G144" s="15">
        <f t="shared" si="10"/>
        <v>-487.0728438855549</v>
      </c>
      <c r="H144" s="14">
        <f t="shared" si="11"/>
        <v>-4.6155628239356518E-2</v>
      </c>
    </row>
    <row r="145" spans="1:8" x14ac:dyDescent="0.3">
      <c r="D145" s="4"/>
      <c r="F145" s="4"/>
      <c r="G145" s="11"/>
      <c r="H145" s="8"/>
    </row>
    <row r="146" spans="1:8" x14ac:dyDescent="0.3">
      <c r="A146" s="91" t="s">
        <v>342</v>
      </c>
      <c r="B146" s="91"/>
      <c r="C146" s="91"/>
      <c r="D146" s="91"/>
      <c r="E146" s="91"/>
      <c r="F146" s="91"/>
      <c r="G146" s="91"/>
      <c r="H146" s="91"/>
    </row>
    <row r="147" spans="1:8" x14ac:dyDescent="0.3">
      <c r="A147">
        <v>100</v>
      </c>
      <c r="B147" t="s">
        <v>226</v>
      </c>
      <c r="C147" s="4">
        <v>40800</v>
      </c>
      <c r="D147" s="4">
        <f t="shared" si="8"/>
        <v>5.2812115720665327</v>
      </c>
      <c r="E147" s="4">
        <v>40800</v>
      </c>
      <c r="F147" s="4">
        <f t="shared" si="9"/>
        <v>5.2450249395793698</v>
      </c>
      <c r="G147" s="11">
        <f t="shared" si="10"/>
        <v>-3.6186632487162917E-2</v>
      </c>
      <c r="H147" s="8">
        <f t="shared" si="11"/>
        <v>-6.8519565999896354E-3</v>
      </c>
    </row>
    <row r="148" spans="1:8" x14ac:dyDescent="0.3">
      <c r="B148" s="1" t="s">
        <v>106</v>
      </c>
      <c r="C148" s="15">
        <f>C147</f>
        <v>40800</v>
      </c>
      <c r="D148" s="5">
        <f t="shared" si="8"/>
        <v>5.2812115720665327</v>
      </c>
      <c r="E148" s="15">
        <f>E147</f>
        <v>40800</v>
      </c>
      <c r="F148" s="5">
        <f t="shared" si="9"/>
        <v>5.2450249395793698</v>
      </c>
      <c r="G148" s="15">
        <f t="shared" si="10"/>
        <v>-3.6186632487162917E-2</v>
      </c>
      <c r="H148" s="14">
        <f t="shared" si="11"/>
        <v>-6.8519565999896354E-3</v>
      </c>
    </row>
    <row r="149" spans="1:8" x14ac:dyDescent="0.3">
      <c r="D149" s="4"/>
      <c r="F149" s="4"/>
      <c r="G149" s="11"/>
      <c r="H149" s="8"/>
    </row>
    <row r="150" spans="1:8" x14ac:dyDescent="0.3">
      <c r="A150" s="91" t="s">
        <v>223</v>
      </c>
      <c r="B150" s="91"/>
      <c r="C150" s="91"/>
      <c r="D150" s="91"/>
      <c r="E150" s="91"/>
      <c r="F150" s="91"/>
      <c r="G150" s="91"/>
      <c r="H150" s="91"/>
    </row>
    <row r="151" spans="1:8" x14ac:dyDescent="0.3">
      <c r="A151">
        <v>100</v>
      </c>
      <c r="B151" t="s">
        <v>226</v>
      </c>
      <c r="C151" s="4">
        <v>2784038</v>
      </c>
      <c r="D151" s="4">
        <f t="shared" si="8"/>
        <v>360.36994369296485</v>
      </c>
      <c r="E151" s="4">
        <v>2868918</v>
      </c>
      <c r="F151" s="4">
        <f t="shared" si="9"/>
        <v>368.81241322569031</v>
      </c>
      <c r="G151" s="11">
        <f t="shared" si="10"/>
        <v>8.442469532725454</v>
      </c>
      <c r="H151" s="8">
        <f t="shared" si="11"/>
        <v>2.3427229935464422E-2</v>
      </c>
    </row>
    <row r="152" spans="1:8" x14ac:dyDescent="0.3">
      <c r="B152" s="1" t="s">
        <v>106</v>
      </c>
      <c r="C152" s="15">
        <f>C151</f>
        <v>2784038</v>
      </c>
      <c r="D152" s="5">
        <f t="shared" si="8"/>
        <v>360.36994369296485</v>
      </c>
      <c r="E152" s="15">
        <f>E151</f>
        <v>2868918</v>
      </c>
      <c r="F152" s="5">
        <f t="shared" si="9"/>
        <v>368.81241322569031</v>
      </c>
      <c r="G152" s="15">
        <f t="shared" si="10"/>
        <v>8.442469532725454</v>
      </c>
      <c r="H152" s="14">
        <f t="shared" si="11"/>
        <v>2.3427229935464422E-2</v>
      </c>
    </row>
    <row r="153" spans="1:8" x14ac:dyDescent="0.3">
      <c r="D153" s="4"/>
      <c r="F153" s="4"/>
      <c r="G153" s="11"/>
      <c r="H153" s="8"/>
    </row>
    <row r="154" spans="1:8" x14ac:dyDescent="0.3">
      <c r="A154" s="91" t="s">
        <v>344</v>
      </c>
      <c r="B154" s="91"/>
      <c r="C154" s="91"/>
      <c r="D154" s="91"/>
      <c r="E154" s="91"/>
      <c r="F154" s="91"/>
      <c r="G154" s="91"/>
      <c r="H154" s="91"/>
    </row>
    <row r="155" spans="1:8" x14ac:dyDescent="0.3">
      <c r="A155">
        <v>600</v>
      </c>
      <c r="B155" t="s">
        <v>346</v>
      </c>
      <c r="C155" s="4">
        <v>476366</v>
      </c>
      <c r="D155" s="4">
        <f t="shared" si="8"/>
        <v>61.661510581839366</v>
      </c>
      <c r="E155" s="4">
        <v>410075</v>
      </c>
      <c r="F155" s="4">
        <f t="shared" si="9"/>
        <v>52.717000051421813</v>
      </c>
      <c r="G155" s="11">
        <f t="shared" si="10"/>
        <v>-8.9445105304175527</v>
      </c>
      <c r="H155" s="8">
        <f t="shared" si="11"/>
        <v>-0.14505824534652095</v>
      </c>
    </row>
    <row r="156" spans="1:8" x14ac:dyDescent="0.3">
      <c r="B156" s="1" t="s">
        <v>106</v>
      </c>
      <c r="C156" s="5">
        <v>530629</v>
      </c>
      <c r="D156" s="5">
        <f t="shared" si="8"/>
        <v>68.685392531227748</v>
      </c>
      <c r="E156" s="5">
        <v>410075</v>
      </c>
      <c r="F156" s="5">
        <f t="shared" si="9"/>
        <v>52.717000051421813</v>
      </c>
      <c r="G156" s="15">
        <f t="shared" si="10"/>
        <v>-15.968392479805935</v>
      </c>
      <c r="H156" s="14">
        <f t="shared" si="11"/>
        <v>-0.23248600453940654</v>
      </c>
    </row>
    <row r="157" spans="1:8" x14ac:dyDescent="0.3">
      <c r="D157" s="4"/>
      <c r="F157" s="4"/>
      <c r="G157" s="11"/>
      <c r="H157" s="8"/>
    </row>
    <row r="158" spans="1:8" x14ac:dyDescent="0.3">
      <c r="A158" s="91" t="s">
        <v>348</v>
      </c>
      <c r="B158" s="91"/>
      <c r="C158" s="91"/>
      <c r="D158" s="91"/>
      <c r="E158" s="91"/>
      <c r="F158" s="91"/>
      <c r="G158" s="91"/>
      <c r="H158" s="91"/>
    </row>
    <row r="159" spans="1:8" x14ac:dyDescent="0.3">
      <c r="A159">
        <v>600</v>
      </c>
      <c r="B159" t="s">
        <v>346</v>
      </c>
      <c r="C159" s="4">
        <v>1056972</v>
      </c>
      <c r="D159" s="4">
        <f t="shared" si="8"/>
        <v>136.81599896446832</v>
      </c>
      <c r="E159" s="4">
        <v>982855</v>
      </c>
      <c r="F159" s="4">
        <f t="shared" si="9"/>
        <v>126.35046536740886</v>
      </c>
      <c r="G159" s="11">
        <f t="shared" si="10"/>
        <v>-10.465533597059462</v>
      </c>
      <c r="H159" s="8">
        <f t="shared" si="11"/>
        <v>-7.6493492546711617E-2</v>
      </c>
    </row>
    <row r="160" spans="1:8" x14ac:dyDescent="0.3">
      <c r="A160" s="4"/>
      <c r="B160" s="5" t="s">
        <v>106</v>
      </c>
      <c r="C160" s="15">
        <f>C159</f>
        <v>1056972</v>
      </c>
      <c r="D160" s="5">
        <f t="shared" si="8"/>
        <v>136.81599896446832</v>
      </c>
      <c r="E160" s="15">
        <f>E159</f>
        <v>982855</v>
      </c>
      <c r="F160" s="5">
        <f t="shared" si="9"/>
        <v>126.35046536740886</v>
      </c>
      <c r="G160" s="15">
        <f t="shared" si="10"/>
        <v>-10.465533597059462</v>
      </c>
      <c r="H160" s="14">
        <f t="shared" si="11"/>
        <v>-7.6493492546711617E-2</v>
      </c>
    </row>
    <row r="161" spans="1:8" x14ac:dyDescent="0.3">
      <c r="D161" s="4"/>
      <c r="F161" s="4"/>
      <c r="G161" s="11"/>
      <c r="H161" s="8"/>
    </row>
    <row r="162" spans="1:8" x14ac:dyDescent="0.3">
      <c r="A162" s="91" t="s">
        <v>349</v>
      </c>
      <c r="B162" s="91"/>
      <c r="C162" s="91"/>
      <c r="D162" s="91"/>
      <c r="E162" s="91"/>
      <c r="F162" s="91"/>
      <c r="G162" s="91"/>
      <c r="H162" s="91"/>
    </row>
    <row r="163" spans="1:8" x14ac:dyDescent="0.3">
      <c r="A163">
        <v>100</v>
      </c>
      <c r="B163" t="s">
        <v>226</v>
      </c>
      <c r="C163" s="4">
        <v>2544411</v>
      </c>
      <c r="D163" s="4">
        <f t="shared" si="8"/>
        <v>329.35227493366125</v>
      </c>
      <c r="E163" s="4">
        <v>2544411</v>
      </c>
      <c r="F163" s="4">
        <f t="shared" si="9"/>
        <v>327.09556743970791</v>
      </c>
      <c r="G163" s="11">
        <f t="shared" si="10"/>
        <v>-2.2567074939533427</v>
      </c>
      <c r="H163" s="8">
        <f t="shared" si="11"/>
        <v>-6.8519565999897612E-3</v>
      </c>
    </row>
    <row r="164" spans="1:8" x14ac:dyDescent="0.3">
      <c r="A164">
        <v>200</v>
      </c>
      <c r="B164" t="s">
        <v>115</v>
      </c>
      <c r="C164" s="4">
        <v>692600</v>
      </c>
      <c r="D164" s="4">
        <f t="shared" si="8"/>
        <v>89.651155265031392</v>
      </c>
      <c r="E164" s="4">
        <v>692600</v>
      </c>
      <c r="F164" s="4">
        <f t="shared" si="9"/>
        <v>89.03686944001646</v>
      </c>
      <c r="G164" s="11">
        <f t="shared" si="10"/>
        <v>-0.61428582501493167</v>
      </c>
      <c r="H164" s="8">
        <f t="shared" si="11"/>
        <v>-6.8519565999896831E-3</v>
      </c>
    </row>
    <row r="165" spans="1:8" x14ac:dyDescent="0.3">
      <c r="A165">
        <v>270</v>
      </c>
      <c r="B165" t="s">
        <v>137</v>
      </c>
      <c r="C165" s="4">
        <v>319268</v>
      </c>
      <c r="D165" s="4">
        <f t="shared" si="8"/>
        <v>41.326516083101417</v>
      </c>
      <c r="E165" s="4">
        <v>319268</v>
      </c>
      <c r="F165" s="4">
        <f t="shared" si="9"/>
        <v>41.043348588471225</v>
      </c>
      <c r="G165" s="11">
        <f t="shared" si="10"/>
        <v>-0.28316749463019164</v>
      </c>
      <c r="H165" s="8">
        <f t="shared" si="11"/>
        <v>-6.8519565999898063E-3</v>
      </c>
    </row>
    <row r="166" spans="1:8" x14ac:dyDescent="0.3">
      <c r="A166">
        <v>300</v>
      </c>
      <c r="B166" t="s">
        <v>332</v>
      </c>
      <c r="C166" s="4">
        <v>656500</v>
      </c>
      <c r="D166" s="4">
        <f t="shared" si="8"/>
        <v>84.978318555433304</v>
      </c>
      <c r="E166" s="4">
        <v>656500</v>
      </c>
      <c r="F166" s="4">
        <f t="shared" si="9"/>
        <v>84.396050804751368</v>
      </c>
      <c r="G166" s="11">
        <f t="shared" si="10"/>
        <v>-0.58226775068193604</v>
      </c>
      <c r="H166" s="8">
        <f t="shared" si="11"/>
        <v>-6.8519565999897898E-3</v>
      </c>
    </row>
    <row r="167" spans="1:8" x14ac:dyDescent="0.3">
      <c r="A167">
        <v>400</v>
      </c>
      <c r="B167" t="s">
        <v>70</v>
      </c>
      <c r="C167" s="4">
        <v>136691</v>
      </c>
      <c r="D167" s="4">
        <f t="shared" si="8"/>
        <v>17.69348262248398</v>
      </c>
      <c r="E167" s="4">
        <v>136691</v>
      </c>
      <c r="F167" s="4">
        <f t="shared" si="9"/>
        <v>17.572247647452048</v>
      </c>
      <c r="G167" s="11">
        <f t="shared" si="10"/>
        <v>-0.12123497503193192</v>
      </c>
      <c r="H167" s="8">
        <f t="shared" si="11"/>
        <v>-6.8519565999896857E-3</v>
      </c>
    </row>
    <row r="168" spans="1:8" x14ac:dyDescent="0.3">
      <c r="A168">
        <v>2100</v>
      </c>
      <c r="B168" t="s">
        <v>81</v>
      </c>
      <c r="C168" s="4">
        <v>223697</v>
      </c>
      <c r="D168" s="4">
        <f t="shared" si="8"/>
        <v>28.955666299915862</v>
      </c>
      <c r="E168" s="4">
        <v>223697</v>
      </c>
      <c r="F168" s="4">
        <f t="shared" si="9"/>
        <v>28.757263331105055</v>
      </c>
      <c r="G168" s="11">
        <f t="shared" si="10"/>
        <v>-0.19840296881080732</v>
      </c>
      <c r="H168" s="8">
        <f t="shared" si="11"/>
        <v>-6.8519565999896823E-3</v>
      </c>
    </row>
    <row r="169" spans="1:8" x14ac:dyDescent="0.3">
      <c r="A169">
        <v>2200</v>
      </c>
      <c r="B169" t="s">
        <v>83</v>
      </c>
      <c r="C169" s="4">
        <v>307575</v>
      </c>
      <c r="D169" s="4">
        <f t="shared" si="8"/>
        <v>39.812957090155976</v>
      </c>
      <c r="E169" s="4">
        <v>223697</v>
      </c>
      <c r="F169" s="4">
        <f t="shared" si="9"/>
        <v>28.757263331105055</v>
      </c>
      <c r="G169" s="11">
        <f t="shared" si="10"/>
        <v>-11.055693759050921</v>
      </c>
      <c r="H169" s="8">
        <f t="shared" si="11"/>
        <v>-0.27769084657578769</v>
      </c>
    </row>
    <row r="170" spans="1:8" x14ac:dyDescent="0.3">
      <c r="A170">
        <v>2700</v>
      </c>
      <c r="B170" t="s">
        <v>93</v>
      </c>
      <c r="C170" s="4">
        <v>25000</v>
      </c>
      <c r="D170" s="4">
        <f t="shared" si="8"/>
        <v>3.2360365024917481</v>
      </c>
      <c r="E170" s="4">
        <v>25000</v>
      </c>
      <c r="F170" s="4">
        <f t="shared" si="9"/>
        <v>3.2138633208206921</v>
      </c>
      <c r="G170" s="11">
        <f t="shared" si="10"/>
        <v>-2.2173181671055975E-2</v>
      </c>
      <c r="H170" s="8">
        <f t="shared" si="11"/>
        <v>-6.851956599989717E-3</v>
      </c>
    </row>
    <row r="171" spans="1:8" x14ac:dyDescent="0.3">
      <c r="A171">
        <v>2900</v>
      </c>
      <c r="B171" t="s">
        <v>150</v>
      </c>
      <c r="C171" s="4">
        <v>2036030</v>
      </c>
      <c r="D171" s="4">
        <f t="shared" si="8"/>
        <v>263.54669600673094</v>
      </c>
      <c r="E171" s="4">
        <v>2036030</v>
      </c>
      <c r="F171" s="4">
        <f t="shared" si="9"/>
        <v>261.74088548362215</v>
      </c>
      <c r="G171" s="11">
        <f t="shared" si="10"/>
        <v>-1.8058105231087893</v>
      </c>
      <c r="H171" s="8">
        <f t="shared" si="11"/>
        <v>-6.8519565999896623E-3</v>
      </c>
    </row>
    <row r="172" spans="1:8" x14ac:dyDescent="0.3">
      <c r="B172" s="1" t="s">
        <v>222</v>
      </c>
      <c r="C172" s="5">
        <v>6385500</v>
      </c>
      <c r="D172" s="5">
        <f t="shared" si="8"/>
        <v>826.54844346644234</v>
      </c>
      <c r="E172" s="5">
        <v>6385500</v>
      </c>
      <c r="F172" s="5">
        <f t="shared" si="9"/>
        <v>820.88496940402115</v>
      </c>
      <c r="G172" s="15">
        <f t="shared" si="10"/>
        <v>-5.6634740624211872</v>
      </c>
      <c r="H172" s="14">
        <f t="shared" si="11"/>
        <v>-6.851956599989802E-3</v>
      </c>
    </row>
    <row r="173" spans="1:8" x14ac:dyDescent="0.3">
      <c r="D173" s="4"/>
      <c r="F173" s="4"/>
      <c r="G173" s="11"/>
      <c r="H173" s="8"/>
    </row>
    <row r="174" spans="1:8" x14ac:dyDescent="0.3">
      <c r="A174" s="91" t="s">
        <v>240</v>
      </c>
      <c r="B174" s="91"/>
      <c r="C174" s="91"/>
      <c r="D174" s="91"/>
      <c r="E174" s="91"/>
      <c r="F174" s="91"/>
      <c r="G174" s="91"/>
      <c r="H174" s="91"/>
    </row>
    <row r="175" spans="1:8" x14ac:dyDescent="0.3">
      <c r="A175">
        <v>200</v>
      </c>
      <c r="B175" t="s">
        <v>115</v>
      </c>
      <c r="C175" s="4">
        <v>12427040</v>
      </c>
      <c r="D175" s="4">
        <f t="shared" si="8"/>
        <v>1608.5742023170021</v>
      </c>
      <c r="E175" s="4">
        <v>12971010</v>
      </c>
      <c r="F175" s="4">
        <f t="shared" si="9"/>
        <v>1667.4821309199363</v>
      </c>
      <c r="G175" s="11">
        <f t="shared" si="10"/>
        <v>58.907928602934135</v>
      </c>
      <c r="H175" s="8">
        <f t="shared" si="11"/>
        <v>3.6621206853922388E-2</v>
      </c>
    </row>
    <row r="176" spans="1:8" x14ac:dyDescent="0.3">
      <c r="B176" s="1" t="s">
        <v>106</v>
      </c>
      <c r="C176" s="5">
        <v>13024170</v>
      </c>
      <c r="D176" s="5">
        <f t="shared" si="8"/>
        <v>1685.8675813863181</v>
      </c>
      <c r="E176" s="5">
        <v>13037130</v>
      </c>
      <c r="F176" s="5">
        <f t="shared" si="9"/>
        <v>1675.9821566308428</v>
      </c>
      <c r="G176" s="15">
        <f t="shared" si="10"/>
        <v>-9.8854247554752419</v>
      </c>
      <c r="H176" s="14">
        <f t="shared" si="11"/>
        <v>-5.8637017904729421E-3</v>
      </c>
    </row>
    <row r="177" spans="1:8" x14ac:dyDescent="0.3">
      <c r="D177" s="4"/>
      <c r="F177" s="4"/>
      <c r="G177" s="11"/>
      <c r="H177" s="8"/>
    </row>
    <row r="178" spans="1:8" x14ac:dyDescent="0.3">
      <c r="A178" s="91" t="s">
        <v>326</v>
      </c>
      <c r="B178" s="91"/>
      <c r="C178" s="91"/>
      <c r="D178" s="91"/>
      <c r="E178" s="91"/>
      <c r="F178" s="91"/>
      <c r="G178" s="91"/>
      <c r="H178" s="91"/>
    </row>
    <row r="179" spans="1:8" x14ac:dyDescent="0.3">
      <c r="A179">
        <v>100</v>
      </c>
      <c r="B179" t="s">
        <v>226</v>
      </c>
      <c r="C179" s="4">
        <v>192700</v>
      </c>
      <c r="D179" s="4">
        <f t="shared" si="8"/>
        <v>24.943369361206393</v>
      </c>
      <c r="E179" s="4">
        <v>192700</v>
      </c>
      <c r="F179" s="4">
        <f t="shared" si="9"/>
        <v>24.772458476885895</v>
      </c>
      <c r="G179" s="11">
        <f t="shared" si="10"/>
        <v>-0.17091088432049872</v>
      </c>
      <c r="H179" s="8">
        <f t="shared" si="11"/>
        <v>-6.8519565999896883E-3</v>
      </c>
    </row>
    <row r="180" spans="1:8" x14ac:dyDescent="0.3">
      <c r="A180">
        <v>2600</v>
      </c>
      <c r="B180" t="s">
        <v>352</v>
      </c>
      <c r="C180" s="4">
        <v>6500</v>
      </c>
      <c r="D180" s="4">
        <f t="shared" si="8"/>
        <v>0.84136949064785449</v>
      </c>
      <c r="E180" s="4">
        <v>6500</v>
      </c>
      <c r="F180" s="4">
        <f t="shared" si="9"/>
        <v>0.83560446341337991</v>
      </c>
      <c r="G180" s="11">
        <f t="shared" si="10"/>
        <v>-5.7650272344745845E-3</v>
      </c>
      <c r="H180" s="8">
        <f t="shared" si="11"/>
        <v>-6.8519565999897543E-3</v>
      </c>
    </row>
    <row r="181" spans="1:8" x14ac:dyDescent="0.3">
      <c r="A181">
        <v>2700</v>
      </c>
      <c r="B181" t="s">
        <v>353</v>
      </c>
      <c r="C181" s="4">
        <v>250</v>
      </c>
      <c r="D181" s="4">
        <f t="shared" si="8"/>
        <v>3.236036502491748E-2</v>
      </c>
      <c r="E181" s="4">
        <v>250</v>
      </c>
      <c r="F181" s="4">
        <f t="shared" si="9"/>
        <v>3.2138633208206924E-2</v>
      </c>
      <c r="G181" s="11">
        <f t="shared" si="10"/>
        <v>-2.2173181671055614E-4</v>
      </c>
      <c r="H181" s="8">
        <f t="shared" si="11"/>
        <v>-6.8519565999896059E-3</v>
      </c>
    </row>
    <row r="182" spans="1:8" x14ac:dyDescent="0.3">
      <c r="A182">
        <v>2900</v>
      </c>
      <c r="B182" t="s">
        <v>150</v>
      </c>
      <c r="C182" s="4">
        <v>7300</v>
      </c>
      <c r="D182" s="4">
        <f t="shared" si="8"/>
        <v>0.9449226587275904</v>
      </c>
      <c r="E182" s="4">
        <v>7300</v>
      </c>
      <c r="F182" s="4">
        <f t="shared" si="9"/>
        <v>0.93844808967964211</v>
      </c>
      <c r="G182" s="11">
        <f t="shared" si="10"/>
        <v>-6.4745690479482976E-3</v>
      </c>
      <c r="H182" s="8">
        <f t="shared" si="11"/>
        <v>-6.8519565999896675E-3</v>
      </c>
    </row>
    <row r="183" spans="1:8" x14ac:dyDescent="0.3">
      <c r="B183" s="1" t="s">
        <v>222</v>
      </c>
      <c r="C183" s="5">
        <v>200000</v>
      </c>
      <c r="D183" s="5">
        <f t="shared" si="8"/>
        <v>25.888292019933985</v>
      </c>
      <c r="E183" s="5">
        <v>200000</v>
      </c>
      <c r="F183" s="5">
        <f t="shared" si="9"/>
        <v>25.710906566565537</v>
      </c>
      <c r="G183" s="15">
        <f t="shared" si="10"/>
        <v>-0.1773854533684478</v>
      </c>
      <c r="H183" s="14">
        <f t="shared" si="11"/>
        <v>-6.851956599989717E-3</v>
      </c>
    </row>
    <row r="184" spans="1:8" x14ac:dyDescent="0.3">
      <c r="D184" s="4"/>
      <c r="F184" s="4"/>
      <c r="G184" s="11"/>
      <c r="H184" s="8"/>
    </row>
    <row r="185" spans="1:8" x14ac:dyDescent="0.3">
      <c r="A185" s="91" t="s">
        <v>354</v>
      </c>
      <c r="B185" s="91"/>
      <c r="C185" s="91"/>
      <c r="D185" s="91"/>
      <c r="E185" s="91"/>
      <c r="F185" s="91"/>
      <c r="G185" s="91"/>
      <c r="H185" s="91"/>
    </row>
    <row r="186" spans="1:8" x14ac:dyDescent="0.3">
      <c r="A186">
        <v>100</v>
      </c>
      <c r="B186" t="s">
        <v>226</v>
      </c>
      <c r="C186" s="4">
        <v>32500</v>
      </c>
      <c r="D186" s="4">
        <f t="shared" si="8"/>
        <v>4.2068474532392726</v>
      </c>
      <c r="E186" s="4">
        <v>32500</v>
      </c>
      <c r="F186" s="4">
        <f t="shared" si="9"/>
        <v>4.1780223170668993</v>
      </c>
      <c r="G186" s="11">
        <f t="shared" si="10"/>
        <v>-2.8825136172373256E-2</v>
      </c>
      <c r="H186" s="8">
        <f t="shared" si="11"/>
        <v>-6.8519565999898332E-3</v>
      </c>
    </row>
    <row r="187" spans="1:8" x14ac:dyDescent="0.3">
      <c r="A187">
        <v>200</v>
      </c>
      <c r="B187" t="s">
        <v>115</v>
      </c>
      <c r="C187" s="4">
        <v>13000</v>
      </c>
      <c r="D187" s="4">
        <f t="shared" si="8"/>
        <v>1.682738981295709</v>
      </c>
      <c r="E187" s="4">
        <v>13000</v>
      </c>
      <c r="F187" s="4">
        <f t="shared" si="9"/>
        <v>1.6712089268267598</v>
      </c>
      <c r="G187" s="11">
        <f t="shared" si="10"/>
        <v>-1.1530054468949169E-2</v>
      </c>
      <c r="H187" s="8">
        <f t="shared" si="11"/>
        <v>-6.8519565999897543E-3</v>
      </c>
    </row>
    <row r="188" spans="1:8" x14ac:dyDescent="0.3">
      <c r="A188">
        <v>400</v>
      </c>
      <c r="B188" t="s">
        <v>70</v>
      </c>
      <c r="C188" s="4">
        <v>72456</v>
      </c>
      <c r="D188" s="4">
        <f t="shared" si="8"/>
        <v>9.3788104329816839</v>
      </c>
      <c r="E188" s="4">
        <v>72456</v>
      </c>
      <c r="F188" s="4">
        <f t="shared" si="9"/>
        <v>9.3145472309353625</v>
      </c>
      <c r="G188" s="11">
        <f t="shared" si="10"/>
        <v>-6.426320204632141E-2</v>
      </c>
      <c r="H188" s="8">
        <f t="shared" si="11"/>
        <v>-6.8519565999897326E-3</v>
      </c>
    </row>
    <row r="189" spans="1:8" x14ac:dyDescent="0.3">
      <c r="A189">
        <v>2100</v>
      </c>
      <c r="B189" t="s">
        <v>81</v>
      </c>
      <c r="C189" s="4">
        <v>5765</v>
      </c>
      <c r="D189" s="4">
        <f t="shared" si="8"/>
        <v>0.74623001747459716</v>
      </c>
      <c r="E189" s="4">
        <v>5765</v>
      </c>
      <c r="F189" s="4">
        <f t="shared" si="9"/>
        <v>0.74111688178125157</v>
      </c>
      <c r="G189" s="11">
        <f t="shared" si="10"/>
        <v>-5.113135693345594E-3</v>
      </c>
      <c r="H189" s="8">
        <f t="shared" si="11"/>
        <v>-6.8519565999898323E-3</v>
      </c>
    </row>
    <row r="190" spans="1:8" x14ac:dyDescent="0.3">
      <c r="A190">
        <v>2200</v>
      </c>
      <c r="B190" t="s">
        <v>83</v>
      </c>
      <c r="C190" s="4">
        <v>3255</v>
      </c>
      <c r="D190" s="4">
        <f t="shared" si="8"/>
        <v>0.42133195262442558</v>
      </c>
      <c r="E190" s="4">
        <v>3255</v>
      </c>
      <c r="F190" s="4">
        <f t="shared" si="9"/>
        <v>0.41844500437085408</v>
      </c>
      <c r="G190" s="11">
        <f t="shared" si="10"/>
        <v>-2.8869482535714974E-3</v>
      </c>
      <c r="H190" s="8">
        <f t="shared" si="11"/>
        <v>-6.8519565999897404E-3</v>
      </c>
    </row>
    <row r="191" spans="1:8" x14ac:dyDescent="0.3">
      <c r="B191" s="1" t="s">
        <v>222</v>
      </c>
      <c r="C191" s="5">
        <v>126976</v>
      </c>
      <c r="D191" s="5">
        <f t="shared" si="8"/>
        <v>16.43595883761569</v>
      </c>
      <c r="E191" s="5">
        <v>126976</v>
      </c>
      <c r="F191" s="5">
        <f t="shared" si="9"/>
        <v>16.323340360981128</v>
      </c>
      <c r="G191" s="15">
        <f t="shared" si="10"/>
        <v>-0.11261847663456237</v>
      </c>
      <c r="H191" s="14">
        <f t="shared" si="11"/>
        <v>-6.8519565999898523E-3</v>
      </c>
    </row>
    <row r="192" spans="1:8" x14ac:dyDescent="0.3">
      <c r="D192" s="4"/>
      <c r="F192" s="28"/>
      <c r="G192" s="29"/>
      <c r="H192" s="30"/>
    </row>
    <row r="193" spans="1:8" x14ac:dyDescent="0.3">
      <c r="A193" s="91" t="s">
        <v>356</v>
      </c>
      <c r="B193" s="91"/>
      <c r="C193" s="91"/>
      <c r="D193" s="91"/>
      <c r="E193" s="91"/>
      <c r="F193" s="91"/>
      <c r="G193" s="91"/>
      <c r="H193" s="91"/>
    </row>
    <row r="194" spans="1:8" x14ac:dyDescent="0.3">
      <c r="A194">
        <v>440</v>
      </c>
      <c r="B194" t="s">
        <v>145</v>
      </c>
      <c r="C194" s="4">
        <v>65000</v>
      </c>
      <c r="D194" s="4">
        <f t="shared" si="8"/>
        <v>8.4136949064785451</v>
      </c>
      <c r="E194" s="4">
        <v>65000</v>
      </c>
      <c r="F194" s="28">
        <f t="shared" si="9"/>
        <v>8.3560446341337986</v>
      </c>
      <c r="G194" s="29">
        <f t="shared" ref="G194:G218" si="12">F194-D194</f>
        <v>-5.7650272344746512E-2</v>
      </c>
      <c r="H194" s="30">
        <f t="shared" ref="H194:H218" si="13">G194/D194</f>
        <v>-6.8519565999898332E-3</v>
      </c>
    </row>
    <row r="195" spans="1:8" x14ac:dyDescent="0.3">
      <c r="B195" s="1" t="s">
        <v>222</v>
      </c>
      <c r="C195" s="5">
        <v>109205</v>
      </c>
      <c r="D195" s="5">
        <f t="shared" si="8"/>
        <v>14.135654650184454</v>
      </c>
      <c r="E195" s="5">
        <v>69205</v>
      </c>
      <c r="F195" s="5">
        <f t="shared" si="9"/>
        <v>8.8966164446958391</v>
      </c>
      <c r="G195" s="15">
        <f t="shared" si="12"/>
        <v>-5.2390382054886153</v>
      </c>
      <c r="H195" s="14">
        <f t="shared" si="13"/>
        <v>-0.3706257923767437</v>
      </c>
    </row>
    <row r="196" spans="1:8" x14ac:dyDescent="0.3">
      <c r="D196" s="4"/>
      <c r="F196" s="28"/>
      <c r="G196" s="29"/>
      <c r="H196" s="30"/>
    </row>
    <row r="197" spans="1:8" x14ac:dyDescent="0.3">
      <c r="A197" s="91" t="s">
        <v>357</v>
      </c>
      <c r="B197" s="91"/>
      <c r="C197" s="91"/>
      <c r="D197" s="91"/>
      <c r="E197" s="91"/>
      <c r="F197" s="91"/>
      <c r="G197" s="91"/>
      <c r="H197" s="91"/>
    </row>
    <row r="198" spans="1:8" x14ac:dyDescent="0.3">
      <c r="A198">
        <v>100</v>
      </c>
      <c r="B198" t="s">
        <v>226</v>
      </c>
      <c r="C198" s="4">
        <v>2220000</v>
      </c>
      <c r="D198" s="4">
        <f t="shared" si="8"/>
        <v>287.36004142126723</v>
      </c>
      <c r="E198" s="4">
        <v>2220000</v>
      </c>
      <c r="F198" s="28">
        <f t="shared" si="9"/>
        <v>285.39106288887746</v>
      </c>
      <c r="G198" s="29">
        <f t="shared" si="12"/>
        <v>-1.9689785323897695</v>
      </c>
      <c r="H198" s="30">
        <f t="shared" si="13"/>
        <v>-6.8519565999897135E-3</v>
      </c>
    </row>
    <row r="199" spans="1:8" x14ac:dyDescent="0.3">
      <c r="A199">
        <v>200</v>
      </c>
      <c r="B199" t="s">
        <v>115</v>
      </c>
      <c r="C199" s="4">
        <v>2565865</v>
      </c>
      <c r="D199" s="4">
        <f t="shared" si="8"/>
        <v>332.12931201863955</v>
      </c>
      <c r="E199" s="4">
        <v>2565865</v>
      </c>
      <c r="F199" s="28">
        <f t="shared" si="9"/>
        <v>329.85357638710337</v>
      </c>
      <c r="G199" s="29">
        <f t="shared" si="12"/>
        <v>-2.275735631536179</v>
      </c>
      <c r="H199" s="30">
        <f t="shared" si="13"/>
        <v>-6.8519565999897699E-3</v>
      </c>
    </row>
    <row r="200" spans="1:8" x14ac:dyDescent="0.3">
      <c r="A200">
        <v>300</v>
      </c>
      <c r="B200" t="s">
        <v>332</v>
      </c>
      <c r="C200" s="4">
        <v>138935</v>
      </c>
      <c r="D200" s="4">
        <f t="shared" ref="D200:D218" si="14">C200/$J$1</f>
        <v>17.983949258947639</v>
      </c>
      <c r="E200" s="4">
        <v>138935</v>
      </c>
      <c r="F200" s="28">
        <f t="shared" ref="F200:F218" si="15">E200/$J$2</f>
        <v>17.860724019128913</v>
      </c>
      <c r="G200" s="29">
        <f t="shared" si="12"/>
        <v>-0.12322523981872635</v>
      </c>
      <c r="H200" s="30">
        <f t="shared" si="13"/>
        <v>-6.8519565999897109E-3</v>
      </c>
    </row>
    <row r="201" spans="1:8" x14ac:dyDescent="0.3">
      <c r="A201">
        <v>400</v>
      </c>
      <c r="B201" t="s">
        <v>70</v>
      </c>
      <c r="C201" s="4">
        <v>262500</v>
      </c>
      <c r="D201" s="4">
        <f t="shared" si="14"/>
        <v>33.978383276163356</v>
      </c>
      <c r="E201" s="4">
        <v>262500</v>
      </c>
      <c r="F201" s="28">
        <f t="shared" si="15"/>
        <v>33.745564868617265</v>
      </c>
      <c r="G201" s="29">
        <f t="shared" si="12"/>
        <v>-0.23281840754609107</v>
      </c>
      <c r="H201" s="30">
        <f t="shared" si="13"/>
        <v>-6.851956599989815E-3</v>
      </c>
    </row>
    <row r="202" spans="1:8" x14ac:dyDescent="0.3">
      <c r="A202">
        <v>800</v>
      </c>
      <c r="B202" t="s">
        <v>180</v>
      </c>
      <c r="C202" s="4">
        <v>40500</v>
      </c>
      <c r="D202" s="4">
        <f t="shared" si="14"/>
        <v>5.2423791340366321</v>
      </c>
      <c r="E202" s="4">
        <v>40500</v>
      </c>
      <c r="F202" s="28">
        <f t="shared" si="15"/>
        <v>5.2064585797295209</v>
      </c>
      <c r="G202" s="29">
        <f t="shared" si="12"/>
        <v>-3.5920554307111274E-2</v>
      </c>
      <c r="H202" s="30">
        <f t="shared" si="13"/>
        <v>-6.8519565999898306E-3</v>
      </c>
    </row>
    <row r="203" spans="1:8" x14ac:dyDescent="0.3">
      <c r="A203">
        <v>2100</v>
      </c>
      <c r="B203" t="s">
        <v>81</v>
      </c>
      <c r="C203" s="4">
        <v>502000</v>
      </c>
      <c r="D203" s="4">
        <f t="shared" si="14"/>
        <v>64.979612970034296</v>
      </c>
      <c r="E203" s="4">
        <v>502000</v>
      </c>
      <c r="F203" s="28">
        <f t="shared" si="15"/>
        <v>64.534375482079497</v>
      </c>
      <c r="G203" s="29">
        <f t="shared" si="12"/>
        <v>-0.44523748795479889</v>
      </c>
      <c r="H203" s="30">
        <f t="shared" si="13"/>
        <v>-6.8519565999896398E-3</v>
      </c>
    </row>
    <row r="204" spans="1:8" x14ac:dyDescent="0.3">
      <c r="A204">
        <v>2200</v>
      </c>
      <c r="B204" t="s">
        <v>83</v>
      </c>
      <c r="C204" s="4">
        <v>370200</v>
      </c>
      <c r="D204" s="4">
        <f t="shared" si="14"/>
        <v>47.919228528897804</v>
      </c>
      <c r="E204" s="4">
        <v>370200</v>
      </c>
      <c r="F204" s="28">
        <f t="shared" si="15"/>
        <v>47.590888054712806</v>
      </c>
      <c r="G204" s="29">
        <f t="shared" si="12"/>
        <v>-0.32834047418499779</v>
      </c>
      <c r="H204" s="30">
        <f t="shared" si="13"/>
        <v>-6.8519565999897369E-3</v>
      </c>
    </row>
    <row r="205" spans="1:8" x14ac:dyDescent="0.3">
      <c r="A205">
        <v>2700</v>
      </c>
      <c r="B205" t="s">
        <v>93</v>
      </c>
      <c r="C205" s="4">
        <v>100000</v>
      </c>
      <c r="D205" s="4">
        <f t="shared" si="14"/>
        <v>12.944146009966992</v>
      </c>
      <c r="E205" s="4">
        <v>100000</v>
      </c>
      <c r="F205" s="28">
        <f t="shared" si="15"/>
        <v>12.855453283282769</v>
      </c>
      <c r="G205" s="29">
        <f t="shared" si="12"/>
        <v>-8.8692726684223899E-2</v>
      </c>
      <c r="H205" s="30">
        <f t="shared" si="13"/>
        <v>-6.851956599989717E-3</v>
      </c>
    </row>
    <row r="206" spans="1:8" x14ac:dyDescent="0.3">
      <c r="B206" s="1" t="s">
        <v>106</v>
      </c>
      <c r="C206" s="5">
        <v>6200000</v>
      </c>
      <c r="D206" s="5">
        <f t="shared" si="14"/>
        <v>802.53705261795358</v>
      </c>
      <c r="E206" s="5">
        <v>6200000</v>
      </c>
      <c r="F206" s="5">
        <f t="shared" si="15"/>
        <v>797.03810356353165</v>
      </c>
      <c r="G206" s="15">
        <f t="shared" si="12"/>
        <v>-5.4989490544219279</v>
      </c>
      <c r="H206" s="14">
        <f t="shared" si="13"/>
        <v>-6.8519565999897742E-3</v>
      </c>
    </row>
    <row r="207" spans="1:8" x14ac:dyDescent="0.3">
      <c r="D207" s="4"/>
      <c r="F207" s="28"/>
      <c r="G207" s="29"/>
      <c r="H207" s="30"/>
    </row>
    <row r="208" spans="1:8" x14ac:dyDescent="0.3">
      <c r="A208" s="91" t="s">
        <v>359</v>
      </c>
      <c r="B208" s="91"/>
      <c r="C208" s="91"/>
      <c r="D208" s="91"/>
      <c r="E208" s="91"/>
      <c r="F208" s="91"/>
      <c r="G208" s="91"/>
      <c r="H208" s="91"/>
    </row>
    <row r="209" spans="1:8" x14ac:dyDescent="0.3">
      <c r="A209">
        <v>200</v>
      </c>
      <c r="B209" t="s">
        <v>115</v>
      </c>
      <c r="C209" s="4">
        <v>355928</v>
      </c>
      <c r="D209" s="4">
        <f t="shared" si="14"/>
        <v>46.071840010355317</v>
      </c>
      <c r="E209" s="4">
        <v>355706</v>
      </c>
      <c r="F209" s="28">
        <f t="shared" si="15"/>
        <v>45.727618655833801</v>
      </c>
      <c r="G209" s="29">
        <f t="shared" si="12"/>
        <v>-0.34422135452151537</v>
      </c>
      <c r="H209" s="30">
        <f t="shared" si="13"/>
        <v>-7.4714045378727351E-3</v>
      </c>
    </row>
    <row r="210" spans="1:8" x14ac:dyDescent="0.3">
      <c r="B210" s="1" t="s">
        <v>106</v>
      </c>
      <c r="C210" s="5">
        <v>560870</v>
      </c>
      <c r="D210" s="5">
        <f t="shared" si="14"/>
        <v>72.599831726101868</v>
      </c>
      <c r="E210" s="5">
        <v>604942</v>
      </c>
      <c r="F210" s="5">
        <f t="shared" si="15"/>
        <v>77.768036200956445</v>
      </c>
      <c r="G210" s="15">
        <f t="shared" si="12"/>
        <v>5.1682044748545763</v>
      </c>
      <c r="H210" s="14">
        <f t="shared" si="13"/>
        <v>7.1187554460907215E-2</v>
      </c>
    </row>
    <row r="211" spans="1:8" x14ac:dyDescent="0.3">
      <c r="D211" s="4"/>
      <c r="F211" s="28"/>
      <c r="G211" s="29"/>
      <c r="H211" s="30"/>
    </row>
    <row r="212" spans="1:8" x14ac:dyDescent="0.3">
      <c r="A212" s="91" t="s">
        <v>252</v>
      </c>
      <c r="B212" s="91"/>
      <c r="C212" s="91"/>
      <c r="D212" s="91"/>
      <c r="E212" s="91"/>
      <c r="F212" s="91"/>
      <c r="G212" s="91"/>
      <c r="H212" s="91"/>
    </row>
    <row r="213" spans="1:8" x14ac:dyDescent="0.3">
      <c r="A213">
        <v>3100</v>
      </c>
      <c r="B213" t="s">
        <v>372</v>
      </c>
      <c r="C213" s="4">
        <v>3200499</v>
      </c>
      <c r="D213" s="4">
        <f t="shared" si="14"/>
        <v>414.27726360753348</v>
      </c>
      <c r="E213" s="4">
        <v>3193926</v>
      </c>
      <c r="F213" s="28">
        <f t="shared" si="15"/>
        <v>410.59366483262198</v>
      </c>
      <c r="G213" s="29">
        <f t="shared" si="12"/>
        <v>-3.683598774911502</v>
      </c>
      <c r="H213" s="30">
        <f t="shared" si="13"/>
        <v>-8.8916266918311199E-3</v>
      </c>
    </row>
    <row r="214" spans="1:8" x14ac:dyDescent="0.3">
      <c r="B214" s="1" t="s">
        <v>106</v>
      </c>
      <c r="C214" s="5">
        <v>3407195</v>
      </c>
      <c r="D214" s="5">
        <f t="shared" si="14"/>
        <v>441.03229564429489</v>
      </c>
      <c r="E214" s="5">
        <v>3400662</v>
      </c>
      <c r="F214" s="5">
        <f t="shared" si="15"/>
        <v>437.17051473234943</v>
      </c>
      <c r="G214" s="15">
        <f t="shared" si="12"/>
        <v>-3.8617809119454591</v>
      </c>
      <c r="H214" s="14">
        <f t="shared" si="13"/>
        <v>-8.756231573254435E-3</v>
      </c>
    </row>
    <row r="215" spans="1:8" x14ac:dyDescent="0.3">
      <c r="D215" s="4"/>
      <c r="F215" s="28"/>
      <c r="G215" s="29"/>
      <c r="H215" s="30"/>
    </row>
    <row r="216" spans="1:8" x14ac:dyDescent="0.3">
      <c r="A216" s="91" t="s">
        <v>258</v>
      </c>
      <c r="B216" s="91"/>
      <c r="C216" s="91"/>
      <c r="D216" s="91"/>
      <c r="E216" s="91"/>
      <c r="F216" s="91"/>
      <c r="G216" s="91"/>
      <c r="H216" s="91"/>
    </row>
    <row r="217" spans="1:8" x14ac:dyDescent="0.3">
      <c r="A217">
        <v>4700</v>
      </c>
      <c r="B217" t="s">
        <v>215</v>
      </c>
      <c r="C217" s="4">
        <v>1186355</v>
      </c>
      <c r="D217" s="4">
        <f t="shared" si="14"/>
        <v>153.5635233965439</v>
      </c>
      <c r="E217" s="4">
        <v>1650000</v>
      </c>
      <c r="F217" s="28">
        <f t="shared" si="15"/>
        <v>212.11497917416568</v>
      </c>
      <c r="G217" s="29">
        <f t="shared" si="12"/>
        <v>58.551455777621783</v>
      </c>
      <c r="H217" s="30">
        <f t="shared" si="13"/>
        <v>0.38128492028947247</v>
      </c>
    </row>
    <row r="218" spans="1:8" x14ac:dyDescent="0.3">
      <c r="B218" s="1" t="s">
        <v>222</v>
      </c>
      <c r="C218" s="5">
        <v>1291168</v>
      </c>
      <c r="D218" s="5">
        <f t="shared" si="14"/>
        <v>167.13067115397061</v>
      </c>
      <c r="E218" s="5">
        <v>1672160</v>
      </c>
      <c r="F218" s="5">
        <f t="shared" si="15"/>
        <v>214.96374762174113</v>
      </c>
      <c r="G218" s="15">
        <f t="shared" si="12"/>
        <v>47.833076467770525</v>
      </c>
      <c r="H218" s="14">
        <f t="shared" si="13"/>
        <v>0.28620166566377203</v>
      </c>
    </row>
    <row r="219" spans="1:8" x14ac:dyDescent="0.3">
      <c r="D219" s="4"/>
      <c r="F219" s="28"/>
      <c r="G219" s="29"/>
      <c r="H219" s="30"/>
    </row>
    <row r="220" spans="1:8" x14ac:dyDescent="0.3">
      <c r="D220" s="4"/>
      <c r="F220" s="28"/>
      <c r="G220" s="29"/>
      <c r="H220" s="30"/>
    </row>
    <row r="221" spans="1:8" x14ac:dyDescent="0.3">
      <c r="D221" s="4"/>
      <c r="F221" s="28"/>
      <c r="G221" s="29"/>
      <c r="H221" s="30"/>
    </row>
    <row r="222" spans="1:8" x14ac:dyDescent="0.3">
      <c r="D222" s="4"/>
      <c r="F222" s="28"/>
      <c r="G222" s="29"/>
      <c r="H222" s="30"/>
    </row>
    <row r="223" spans="1:8" x14ac:dyDescent="0.3">
      <c r="D223" s="4"/>
      <c r="F223" s="28"/>
      <c r="G223" s="29"/>
      <c r="H223" s="30"/>
    </row>
    <row r="224" spans="1:8" x14ac:dyDescent="0.3">
      <c r="D224" s="4"/>
      <c r="F224" s="28"/>
      <c r="G224" s="29"/>
      <c r="H224" s="30"/>
    </row>
    <row r="225" spans="4:8" x14ac:dyDescent="0.3">
      <c r="D225" s="4"/>
      <c r="F225" s="28"/>
      <c r="G225" s="29"/>
      <c r="H225" s="30"/>
    </row>
    <row r="226" spans="4:8" x14ac:dyDescent="0.3">
      <c r="D226" s="4"/>
      <c r="F226" s="28"/>
      <c r="G226" s="29"/>
      <c r="H226" s="30"/>
    </row>
    <row r="227" spans="4:8" x14ac:dyDescent="0.3">
      <c r="D227" s="4"/>
      <c r="F227" s="28"/>
      <c r="G227" s="29"/>
      <c r="H227" s="30"/>
    </row>
    <row r="228" spans="4:8" x14ac:dyDescent="0.3">
      <c r="D228" s="4"/>
      <c r="F228" s="28"/>
      <c r="G228" s="29"/>
      <c r="H228" s="30"/>
    </row>
    <row r="229" spans="4:8" x14ac:dyDescent="0.3">
      <c r="D229" s="4"/>
      <c r="F229" s="28"/>
      <c r="G229" s="29"/>
      <c r="H229" s="30"/>
    </row>
    <row r="230" spans="4:8" x14ac:dyDescent="0.3">
      <c r="D230" s="4"/>
      <c r="F230" s="28"/>
      <c r="G230" s="29"/>
      <c r="H230" s="30"/>
    </row>
    <row r="231" spans="4:8" x14ac:dyDescent="0.3">
      <c r="D231" s="4"/>
      <c r="F231" s="28"/>
      <c r="G231" s="29"/>
      <c r="H231" s="30"/>
    </row>
    <row r="232" spans="4:8" x14ac:dyDescent="0.3">
      <c r="D232" s="4"/>
      <c r="F232" s="28"/>
      <c r="G232" s="29"/>
      <c r="H232" s="30"/>
    </row>
    <row r="233" spans="4:8" x14ac:dyDescent="0.3">
      <c r="D233" s="4"/>
      <c r="F233" s="28"/>
      <c r="G233" s="29"/>
      <c r="H233" s="30"/>
    </row>
  </sheetData>
  <mergeCells count="13">
    <mergeCell ref="A216:H216"/>
    <mergeCell ref="A178:H178"/>
    <mergeCell ref="A185:H185"/>
    <mergeCell ref="A193:H193"/>
    <mergeCell ref="A197:H197"/>
    <mergeCell ref="A208:H208"/>
    <mergeCell ref="A212:H212"/>
    <mergeCell ref="A174:H174"/>
    <mergeCell ref="A146:H146"/>
    <mergeCell ref="A150:H150"/>
    <mergeCell ref="A154:H154"/>
    <mergeCell ref="A158:H158"/>
    <mergeCell ref="A162:H162"/>
  </mergeCells>
  <pageMargins left="0.7" right="0.7" top="0.75" bottom="0.75" header="0.3" footer="0.3"/>
  <pageSetup orientation="portrait" horizont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03E5E-4F11-4195-8CC2-5C565E08774F}">
  <sheetPr>
    <tabColor rgb="FFFF0000"/>
  </sheetPr>
  <dimension ref="A1:H121"/>
  <sheetViews>
    <sheetView workbookViewId="0">
      <selection activeCell="E12" sqref="E12"/>
    </sheetView>
  </sheetViews>
  <sheetFormatPr defaultRowHeight="14.4" x14ac:dyDescent="0.3"/>
  <cols>
    <col min="2" max="2" width="33.77734375" bestFit="1" customWidth="1"/>
    <col min="3" max="3" width="15.109375" bestFit="1" customWidth="1"/>
    <col min="4" max="4" width="15" bestFit="1" customWidth="1"/>
    <col min="5" max="5" width="15.109375" bestFit="1" customWidth="1"/>
    <col min="6" max="6" width="15" bestFit="1" customWidth="1"/>
    <col min="7" max="7" width="9.6640625" bestFit="1" customWidth="1"/>
    <col min="8" max="8" width="11.44140625" bestFit="1" customWidth="1"/>
  </cols>
  <sheetData>
    <row r="1" spans="1:8" x14ac:dyDescent="0.3">
      <c r="B1" s="70" t="s">
        <v>41</v>
      </c>
      <c r="C1" s="12" t="s">
        <v>24</v>
      </c>
      <c r="D1" s="12" t="s">
        <v>269</v>
      </c>
      <c r="E1" s="5" t="s">
        <v>25</v>
      </c>
      <c r="F1" s="5" t="s">
        <v>270</v>
      </c>
      <c r="G1" s="1" t="s">
        <v>26</v>
      </c>
      <c r="H1" s="1" t="s">
        <v>27</v>
      </c>
    </row>
    <row r="2" spans="1:8" x14ac:dyDescent="0.3">
      <c r="A2">
        <v>1110</v>
      </c>
      <c r="B2" t="s">
        <v>23</v>
      </c>
      <c r="C2" s="4">
        <v>10328212</v>
      </c>
      <c r="D2" s="4" t="e">
        <f>C2/$J$1</f>
        <v>#DIV/0!</v>
      </c>
      <c r="E2" s="4">
        <v>10873508</v>
      </c>
      <c r="F2" s="4" t="e">
        <f>E2/$J$2</f>
        <v>#DIV/0!</v>
      </c>
      <c r="G2" s="11" t="e">
        <f>F2-D2</f>
        <v>#DIV/0!</v>
      </c>
      <c r="H2" s="8" t="e">
        <f>G2/D2</f>
        <v>#DIV/0!</v>
      </c>
    </row>
    <row r="3" spans="1:8" x14ac:dyDescent="0.3">
      <c r="A3">
        <v>1120</v>
      </c>
      <c r="B3" t="s">
        <v>28</v>
      </c>
      <c r="C3" s="4">
        <v>26617562</v>
      </c>
      <c r="D3" s="4" t="e">
        <f t="shared" ref="D3:D66" si="0">C3/$J$1</f>
        <v>#DIV/0!</v>
      </c>
      <c r="E3" s="4">
        <v>28174191</v>
      </c>
      <c r="F3" s="4" t="e">
        <f t="shared" ref="F3:F66" si="1">E3/$J$2</f>
        <v>#DIV/0!</v>
      </c>
      <c r="G3" s="11" t="e">
        <f t="shared" ref="G3:G66" si="2">F3-D3</f>
        <v>#DIV/0!</v>
      </c>
      <c r="H3" s="8" t="e">
        <f t="shared" ref="H3:H66" si="3">G3/D3</f>
        <v>#DIV/0!</v>
      </c>
    </row>
    <row r="4" spans="1:8" x14ac:dyDescent="0.3">
      <c r="A4">
        <v>1191</v>
      </c>
      <c r="B4" t="s">
        <v>31</v>
      </c>
      <c r="C4" s="4">
        <v>160000</v>
      </c>
      <c r="D4" s="4" t="e">
        <f t="shared" si="0"/>
        <v>#DIV/0!</v>
      </c>
      <c r="E4" s="4">
        <v>180000</v>
      </c>
      <c r="F4" s="4" t="e">
        <f t="shared" si="1"/>
        <v>#DIV/0!</v>
      </c>
      <c r="G4" s="11" t="e">
        <f t="shared" si="2"/>
        <v>#DIV/0!</v>
      </c>
      <c r="H4" s="8" t="e">
        <f t="shared" si="3"/>
        <v>#DIV/0!</v>
      </c>
    </row>
    <row r="5" spans="1:8" x14ac:dyDescent="0.3">
      <c r="A5">
        <v>1192</v>
      </c>
      <c r="B5" t="s">
        <v>32</v>
      </c>
      <c r="C5" s="4">
        <v>2237998</v>
      </c>
      <c r="D5" s="4" t="e">
        <f t="shared" si="0"/>
        <v>#DIV/0!</v>
      </c>
      <c r="E5" s="4">
        <v>2502373</v>
      </c>
      <c r="F5" s="4" t="e">
        <f t="shared" si="1"/>
        <v>#DIV/0!</v>
      </c>
      <c r="G5" s="11" t="e">
        <f t="shared" si="2"/>
        <v>#DIV/0!</v>
      </c>
      <c r="H5" s="8" t="e">
        <f t="shared" si="3"/>
        <v>#DIV/0!</v>
      </c>
    </row>
    <row r="6" spans="1:8" x14ac:dyDescent="0.3">
      <c r="A6">
        <v>1193</v>
      </c>
      <c r="B6" t="s">
        <v>33</v>
      </c>
      <c r="C6" s="4">
        <v>26000</v>
      </c>
      <c r="D6" s="4" t="e">
        <f t="shared" si="0"/>
        <v>#DIV/0!</v>
      </c>
      <c r="E6" s="4">
        <v>26000</v>
      </c>
      <c r="F6" s="4" t="e">
        <f t="shared" si="1"/>
        <v>#DIV/0!</v>
      </c>
      <c r="G6" s="11" t="e">
        <f t="shared" si="2"/>
        <v>#DIV/0!</v>
      </c>
      <c r="H6" s="8" t="e">
        <f t="shared" si="3"/>
        <v>#DIV/0!</v>
      </c>
    </row>
    <row r="7" spans="1:8" x14ac:dyDescent="0.3">
      <c r="A7">
        <v>1300</v>
      </c>
      <c r="B7" t="s">
        <v>34</v>
      </c>
      <c r="C7" s="4">
        <v>5050</v>
      </c>
      <c r="D7" s="4" t="e">
        <f t="shared" si="0"/>
        <v>#DIV/0!</v>
      </c>
      <c r="E7" s="4">
        <v>5100</v>
      </c>
      <c r="F7" s="4" t="e">
        <f t="shared" si="1"/>
        <v>#DIV/0!</v>
      </c>
      <c r="G7" s="11" t="e">
        <f t="shared" si="2"/>
        <v>#DIV/0!</v>
      </c>
      <c r="H7" s="8" t="e">
        <f t="shared" si="3"/>
        <v>#DIV/0!</v>
      </c>
    </row>
    <row r="8" spans="1:8" x14ac:dyDescent="0.3">
      <c r="A8">
        <v>1400</v>
      </c>
      <c r="B8" t="s">
        <v>36</v>
      </c>
      <c r="C8" s="4">
        <v>150000</v>
      </c>
      <c r="D8" s="4" t="e">
        <f t="shared" si="0"/>
        <v>#DIV/0!</v>
      </c>
      <c r="E8" s="4">
        <v>150000</v>
      </c>
      <c r="F8" s="4" t="e">
        <f t="shared" si="1"/>
        <v>#DIV/0!</v>
      </c>
      <c r="G8" s="11" t="e">
        <f t="shared" si="2"/>
        <v>#DIV/0!</v>
      </c>
      <c r="H8" s="8" t="e">
        <f t="shared" si="3"/>
        <v>#DIV/0!</v>
      </c>
    </row>
    <row r="9" spans="1:8" x14ac:dyDescent="0.3">
      <c r="A9">
        <v>1500</v>
      </c>
      <c r="B9" t="s">
        <v>107</v>
      </c>
      <c r="C9" s="4">
        <v>100000</v>
      </c>
      <c r="D9" s="4" t="e">
        <f t="shared" si="0"/>
        <v>#DIV/0!</v>
      </c>
      <c r="E9" s="4">
        <v>100000</v>
      </c>
      <c r="F9" s="4" t="e">
        <f t="shared" si="1"/>
        <v>#DIV/0!</v>
      </c>
      <c r="G9" s="11" t="e">
        <f t="shared" si="2"/>
        <v>#DIV/0!</v>
      </c>
      <c r="H9" s="8" t="e">
        <f t="shared" si="3"/>
        <v>#DIV/0!</v>
      </c>
    </row>
    <row r="10" spans="1:8" x14ac:dyDescent="0.3">
      <c r="A10">
        <v>1700</v>
      </c>
      <c r="B10" t="s">
        <v>108</v>
      </c>
      <c r="C10" s="4">
        <v>60000</v>
      </c>
      <c r="D10" s="4" t="e">
        <f t="shared" si="0"/>
        <v>#DIV/0!</v>
      </c>
      <c r="E10" s="4">
        <v>60000</v>
      </c>
      <c r="F10" s="4" t="e">
        <f t="shared" si="1"/>
        <v>#DIV/0!</v>
      </c>
      <c r="G10" s="11" t="e">
        <f t="shared" si="2"/>
        <v>#DIV/0!</v>
      </c>
      <c r="H10" s="8" t="e">
        <f t="shared" si="3"/>
        <v>#DIV/0!</v>
      </c>
    </row>
    <row r="11" spans="1:8" x14ac:dyDescent="0.3">
      <c r="A11">
        <v>1990</v>
      </c>
      <c r="B11" t="s">
        <v>39</v>
      </c>
      <c r="C11" s="4">
        <v>150000</v>
      </c>
      <c r="D11" s="4" t="e">
        <f t="shared" si="0"/>
        <v>#DIV/0!</v>
      </c>
      <c r="E11" s="4">
        <v>150000</v>
      </c>
      <c r="F11" s="4" t="e">
        <f t="shared" si="1"/>
        <v>#DIV/0!</v>
      </c>
      <c r="G11" s="11" t="e">
        <f t="shared" si="2"/>
        <v>#DIV/0!</v>
      </c>
      <c r="H11" s="8" t="e">
        <f t="shared" si="3"/>
        <v>#DIV/0!</v>
      </c>
    </row>
    <row r="12" spans="1:8" x14ac:dyDescent="0.3">
      <c r="A12">
        <v>1999</v>
      </c>
      <c r="B12" t="s">
        <v>37</v>
      </c>
      <c r="C12" s="4">
        <v>225000</v>
      </c>
      <c r="D12" s="4" t="e">
        <f t="shared" si="0"/>
        <v>#DIV/0!</v>
      </c>
      <c r="E12" s="4">
        <v>225000</v>
      </c>
      <c r="F12" s="4" t="e">
        <f t="shared" si="1"/>
        <v>#DIV/0!</v>
      </c>
      <c r="G12" s="11" t="e">
        <f t="shared" si="2"/>
        <v>#DIV/0!</v>
      </c>
      <c r="H12" s="8" t="e">
        <f t="shared" si="3"/>
        <v>#DIV/0!</v>
      </c>
    </row>
    <row r="13" spans="1:8" x14ac:dyDescent="0.3">
      <c r="A13" s="1">
        <v>1000</v>
      </c>
      <c r="B13" s="1" t="s">
        <v>40</v>
      </c>
      <c r="C13" s="5">
        <f>SUM(C2:C12)</f>
        <v>40059822</v>
      </c>
      <c r="D13" s="5" t="e">
        <f t="shared" si="0"/>
        <v>#DIV/0!</v>
      </c>
      <c r="E13" s="5">
        <f>SUM(E2:E12)</f>
        <v>42446172</v>
      </c>
      <c r="F13" s="5" t="e">
        <f t="shared" si="1"/>
        <v>#DIV/0!</v>
      </c>
      <c r="G13" s="15" t="e">
        <f t="shared" si="2"/>
        <v>#DIV/0!</v>
      </c>
      <c r="H13" s="14" t="e">
        <f t="shared" si="3"/>
        <v>#DIV/0!</v>
      </c>
    </row>
    <row r="14" spans="1:8" x14ac:dyDescent="0.3">
      <c r="C14" s="4"/>
      <c r="D14" s="4"/>
      <c r="E14" s="4"/>
      <c r="F14" s="4"/>
      <c r="G14" s="11"/>
      <c r="H14" s="8"/>
    </row>
    <row r="15" spans="1:8" x14ac:dyDescent="0.3">
      <c r="B15" s="70" t="s">
        <v>42</v>
      </c>
      <c r="C15" s="4"/>
      <c r="D15" s="4"/>
      <c r="E15" s="4"/>
      <c r="F15" s="4"/>
      <c r="G15" s="11"/>
      <c r="H15" s="8"/>
    </row>
    <row r="16" spans="1:8" x14ac:dyDescent="0.3">
      <c r="A16">
        <v>3110</v>
      </c>
      <c r="B16" t="s">
        <v>43</v>
      </c>
      <c r="C16" s="4">
        <v>25547850</v>
      </c>
      <c r="D16" s="4" t="e">
        <f t="shared" si="0"/>
        <v>#DIV/0!</v>
      </c>
      <c r="E16" s="4">
        <v>24084206</v>
      </c>
      <c r="F16" s="4" t="e">
        <f t="shared" si="1"/>
        <v>#DIV/0!</v>
      </c>
      <c r="G16" s="11" t="e">
        <f t="shared" si="2"/>
        <v>#DIV/0!</v>
      </c>
      <c r="H16" s="8" t="e">
        <f t="shared" si="3"/>
        <v>#DIV/0!</v>
      </c>
    </row>
    <row r="17" spans="1:8" x14ac:dyDescent="0.3">
      <c r="A17">
        <v>3900</v>
      </c>
      <c r="B17" t="s">
        <v>110</v>
      </c>
      <c r="C17" s="4">
        <v>-405309</v>
      </c>
      <c r="D17" s="4" t="e">
        <f t="shared" si="0"/>
        <v>#DIV/0!</v>
      </c>
      <c r="E17" s="4">
        <v>-387977</v>
      </c>
      <c r="F17" s="4" t="e">
        <f t="shared" si="1"/>
        <v>#DIV/0!</v>
      </c>
      <c r="G17" s="11" t="e">
        <f t="shared" si="2"/>
        <v>#DIV/0!</v>
      </c>
      <c r="H17" s="8" t="e">
        <f t="shared" si="3"/>
        <v>#DIV/0!</v>
      </c>
    </row>
    <row r="18" spans="1:8" x14ac:dyDescent="0.3">
      <c r="A18" s="1">
        <v>3000</v>
      </c>
      <c r="B18" s="70" t="s">
        <v>46</v>
      </c>
      <c r="C18" s="5">
        <f>SUM(C16:C17)</f>
        <v>25142541</v>
      </c>
      <c r="D18" s="4" t="e">
        <f t="shared" si="0"/>
        <v>#DIV/0!</v>
      </c>
      <c r="E18" s="5">
        <f>SUM(E16:E17)</f>
        <v>23696229</v>
      </c>
      <c r="F18" s="5" t="e">
        <f t="shared" si="1"/>
        <v>#DIV/0!</v>
      </c>
      <c r="G18" s="15" t="e">
        <f t="shared" si="2"/>
        <v>#DIV/0!</v>
      </c>
      <c r="H18" s="14" t="e">
        <f t="shared" si="3"/>
        <v>#DIV/0!</v>
      </c>
    </row>
    <row r="19" spans="1:8" x14ac:dyDescent="0.3">
      <c r="C19" s="4"/>
      <c r="D19" s="4" t="e">
        <f t="shared" si="0"/>
        <v>#DIV/0!</v>
      </c>
      <c r="E19" s="4"/>
      <c r="F19" s="4"/>
      <c r="G19" s="11"/>
      <c r="H19" s="8"/>
    </row>
    <row r="20" spans="1:8" x14ac:dyDescent="0.3">
      <c r="B20" s="70" t="s">
        <v>44</v>
      </c>
      <c r="C20" s="4"/>
      <c r="D20" s="4" t="e">
        <f t="shared" si="0"/>
        <v>#DIV/0!</v>
      </c>
      <c r="E20" s="4"/>
      <c r="F20" s="4"/>
      <c r="G20" s="11"/>
      <c r="H20" s="8"/>
    </row>
    <row r="21" spans="1:8" x14ac:dyDescent="0.3">
      <c r="A21">
        <v>4200</v>
      </c>
      <c r="B21" s="16" t="s">
        <v>111</v>
      </c>
      <c r="C21" s="4">
        <v>5000</v>
      </c>
      <c r="D21" s="4" t="e">
        <f t="shared" si="0"/>
        <v>#DIV/0!</v>
      </c>
      <c r="E21" s="4">
        <v>5000</v>
      </c>
      <c r="F21" s="4" t="e">
        <f t="shared" si="1"/>
        <v>#DIV/0!</v>
      </c>
      <c r="G21" s="11" t="e">
        <f t="shared" si="2"/>
        <v>#DIV/0!</v>
      </c>
      <c r="H21" s="8" t="e">
        <f t="shared" si="3"/>
        <v>#DIV/0!</v>
      </c>
    </row>
    <row r="22" spans="1:8" x14ac:dyDescent="0.3">
      <c r="A22">
        <v>4300</v>
      </c>
      <c r="B22" t="s">
        <v>45</v>
      </c>
      <c r="C22" s="4">
        <v>100000</v>
      </c>
      <c r="D22" s="4" t="e">
        <f t="shared" si="0"/>
        <v>#DIV/0!</v>
      </c>
      <c r="E22" s="4">
        <v>100000</v>
      </c>
      <c r="F22" s="4" t="e">
        <f t="shared" si="1"/>
        <v>#DIV/0!</v>
      </c>
      <c r="G22" s="11" t="e">
        <f t="shared" si="2"/>
        <v>#DIV/0!</v>
      </c>
      <c r="H22" s="8" t="e">
        <f t="shared" si="3"/>
        <v>#DIV/0!</v>
      </c>
    </row>
    <row r="23" spans="1:8" x14ac:dyDescent="0.3">
      <c r="A23" s="1">
        <v>4000</v>
      </c>
      <c r="B23" s="70" t="s">
        <v>49</v>
      </c>
      <c r="C23" s="5">
        <f>SUM(C21:C22)</f>
        <v>105000</v>
      </c>
      <c r="D23" s="5" t="e">
        <f t="shared" si="0"/>
        <v>#DIV/0!</v>
      </c>
      <c r="E23" s="5">
        <f>SUM(E21:E22)</f>
        <v>105000</v>
      </c>
      <c r="F23" s="5" t="e">
        <f t="shared" si="1"/>
        <v>#DIV/0!</v>
      </c>
      <c r="G23" s="15" t="e">
        <f t="shared" si="2"/>
        <v>#DIV/0!</v>
      </c>
      <c r="H23" s="14" t="e">
        <f t="shared" si="3"/>
        <v>#DIV/0!</v>
      </c>
    </row>
    <row r="24" spans="1:8" x14ac:dyDescent="0.3">
      <c r="C24" s="4"/>
      <c r="D24" s="4" t="e">
        <f t="shared" si="0"/>
        <v>#DIV/0!</v>
      </c>
      <c r="E24" s="4"/>
      <c r="F24" s="4"/>
      <c r="G24" s="11"/>
      <c r="H24" s="8"/>
    </row>
    <row r="25" spans="1:8" x14ac:dyDescent="0.3">
      <c r="B25" s="1" t="s">
        <v>52</v>
      </c>
      <c r="C25" s="4"/>
      <c r="D25" s="4" t="e">
        <f t="shared" si="0"/>
        <v>#DIV/0!</v>
      </c>
      <c r="E25" s="4"/>
      <c r="F25" s="4"/>
      <c r="G25" s="11"/>
      <c r="H25" s="8"/>
    </row>
    <row r="26" spans="1:8" x14ac:dyDescent="0.3">
      <c r="A26">
        <v>5300</v>
      </c>
      <c r="B26" t="s">
        <v>50</v>
      </c>
      <c r="C26" s="4">
        <v>5000</v>
      </c>
      <c r="D26" s="4" t="e">
        <f t="shared" si="0"/>
        <v>#DIV/0!</v>
      </c>
      <c r="E26" s="4">
        <v>5000</v>
      </c>
      <c r="F26" s="4" t="e">
        <f t="shared" si="1"/>
        <v>#DIV/0!</v>
      </c>
      <c r="G26" s="11" t="e">
        <f t="shared" si="2"/>
        <v>#DIV/0!</v>
      </c>
      <c r="H26" s="8" t="e">
        <f t="shared" si="3"/>
        <v>#DIV/0!</v>
      </c>
    </row>
    <row r="27" spans="1:8" x14ac:dyDescent="0.3">
      <c r="B27" s="1" t="s">
        <v>51</v>
      </c>
      <c r="C27" s="5">
        <v>5000</v>
      </c>
      <c r="D27" s="5" t="e">
        <f t="shared" si="0"/>
        <v>#DIV/0!</v>
      </c>
      <c r="E27" s="5">
        <v>5000</v>
      </c>
      <c r="F27" s="5" t="e">
        <f t="shared" si="1"/>
        <v>#DIV/0!</v>
      </c>
      <c r="G27" s="15" t="e">
        <f t="shared" si="2"/>
        <v>#DIV/0!</v>
      </c>
      <c r="H27" s="14" t="e">
        <f t="shared" si="3"/>
        <v>#DIV/0!</v>
      </c>
    </row>
    <row r="28" spans="1:8" x14ac:dyDescent="0.3">
      <c r="C28" s="4"/>
      <c r="D28" s="4"/>
      <c r="E28" s="5"/>
      <c r="F28" s="4"/>
      <c r="G28" s="11"/>
      <c r="H28" s="8"/>
    </row>
    <row r="29" spans="1:8" x14ac:dyDescent="0.3">
      <c r="B29" s="1" t="s">
        <v>56</v>
      </c>
      <c r="C29" s="4"/>
      <c r="D29" s="4"/>
      <c r="E29" s="5"/>
      <c r="F29" s="4"/>
      <c r="G29" s="11"/>
      <c r="H29" s="8"/>
    </row>
    <row r="30" spans="1:8" x14ac:dyDescent="0.3">
      <c r="B30" s="2" t="s">
        <v>112</v>
      </c>
      <c r="C30" s="4">
        <v>5450508</v>
      </c>
      <c r="D30" s="4" t="e">
        <f t="shared" si="0"/>
        <v>#DIV/0!</v>
      </c>
      <c r="E30" s="28">
        <v>0</v>
      </c>
      <c r="F30" s="4" t="e">
        <f t="shared" si="1"/>
        <v>#DIV/0!</v>
      </c>
      <c r="G30" s="11" t="e">
        <f t="shared" si="2"/>
        <v>#DIV/0!</v>
      </c>
      <c r="H30" s="8" t="e">
        <f t="shared" si="3"/>
        <v>#DIV/0!</v>
      </c>
    </row>
    <row r="31" spans="1:8" x14ac:dyDescent="0.3">
      <c r="B31" s="2" t="s">
        <v>113</v>
      </c>
      <c r="C31" s="4">
        <v>10763075</v>
      </c>
      <c r="D31" s="4" t="e">
        <f t="shared" si="0"/>
        <v>#DIV/0!</v>
      </c>
      <c r="E31" s="4">
        <v>12047170</v>
      </c>
      <c r="F31" s="4" t="e">
        <f t="shared" si="1"/>
        <v>#DIV/0!</v>
      </c>
      <c r="G31" s="11" t="e">
        <f t="shared" si="2"/>
        <v>#DIV/0!</v>
      </c>
      <c r="H31" s="8" t="e">
        <f t="shared" si="3"/>
        <v>#DIV/0!</v>
      </c>
    </row>
    <row r="32" spans="1:8" x14ac:dyDescent="0.3">
      <c r="B32" s="1" t="s">
        <v>55</v>
      </c>
      <c r="C32" s="5">
        <f>SUM(C30:C31)</f>
        <v>16213583</v>
      </c>
      <c r="D32" s="4" t="e">
        <f t="shared" si="0"/>
        <v>#DIV/0!</v>
      </c>
      <c r="E32" s="5">
        <f>SUM(E30:E31)</f>
        <v>12047170</v>
      </c>
      <c r="F32" s="5" t="e">
        <f t="shared" si="1"/>
        <v>#DIV/0!</v>
      </c>
      <c r="G32" s="15" t="e">
        <f t="shared" si="2"/>
        <v>#DIV/0!</v>
      </c>
      <c r="H32" s="14" t="e">
        <f t="shared" si="3"/>
        <v>#DIV/0!</v>
      </c>
    </row>
    <row r="33" spans="1:8" x14ac:dyDescent="0.3">
      <c r="C33" s="4"/>
      <c r="D33" s="4"/>
      <c r="E33" s="4"/>
      <c r="F33" s="4"/>
      <c r="G33" s="11"/>
      <c r="H33" s="8"/>
    </row>
    <row r="34" spans="1:8" x14ac:dyDescent="0.3">
      <c r="B34" s="6" t="s">
        <v>57</v>
      </c>
      <c r="C34" s="5">
        <v>80325064</v>
      </c>
      <c r="D34" s="5" t="e">
        <f t="shared" si="0"/>
        <v>#DIV/0!</v>
      </c>
      <c r="E34" s="5">
        <v>78299570</v>
      </c>
      <c r="F34" s="5" t="e">
        <f t="shared" si="1"/>
        <v>#DIV/0!</v>
      </c>
      <c r="G34" s="15" t="e">
        <f t="shared" si="2"/>
        <v>#DIV/0!</v>
      </c>
      <c r="H34" s="14" t="e">
        <f t="shared" si="3"/>
        <v>#DIV/0!</v>
      </c>
    </row>
    <row r="35" spans="1:8" x14ac:dyDescent="0.3">
      <c r="D35" s="4"/>
      <c r="F35" s="4"/>
      <c r="G35" s="11"/>
      <c r="H35" s="8"/>
    </row>
    <row r="36" spans="1:8" x14ac:dyDescent="0.3">
      <c r="A36" s="91" t="s">
        <v>342</v>
      </c>
      <c r="B36" s="91"/>
      <c r="C36" s="91"/>
      <c r="D36" s="91"/>
      <c r="E36" s="91"/>
      <c r="F36" s="91"/>
      <c r="G36" s="91"/>
      <c r="H36" s="91"/>
    </row>
    <row r="37" spans="1:8" x14ac:dyDescent="0.3">
      <c r="A37">
        <v>3200</v>
      </c>
      <c r="B37" t="s">
        <v>343</v>
      </c>
      <c r="C37" s="4">
        <v>40800</v>
      </c>
      <c r="D37" s="4" t="e">
        <f t="shared" si="0"/>
        <v>#DIV/0!</v>
      </c>
      <c r="E37" s="4">
        <v>40800</v>
      </c>
      <c r="F37" s="4" t="e">
        <f t="shared" si="1"/>
        <v>#DIV/0!</v>
      </c>
      <c r="G37" s="11" t="e">
        <f t="shared" si="2"/>
        <v>#DIV/0!</v>
      </c>
      <c r="H37" s="8" t="e">
        <f t="shared" si="3"/>
        <v>#DIV/0!</v>
      </c>
    </row>
    <row r="38" spans="1:8" x14ac:dyDescent="0.3">
      <c r="A38" s="1">
        <v>3000</v>
      </c>
      <c r="B38" s="1" t="s">
        <v>46</v>
      </c>
      <c r="C38" s="5">
        <f>C37</f>
        <v>40800</v>
      </c>
      <c r="D38" s="5" t="e">
        <f t="shared" si="0"/>
        <v>#DIV/0!</v>
      </c>
      <c r="E38" s="5">
        <v>40800</v>
      </c>
      <c r="F38" s="5" t="e">
        <f>E38/J2</f>
        <v>#DIV/0!</v>
      </c>
      <c r="G38" s="15" t="e">
        <f t="shared" si="2"/>
        <v>#DIV/0!</v>
      </c>
      <c r="H38" s="14" t="e">
        <f t="shared" si="3"/>
        <v>#DIV/0!</v>
      </c>
    </row>
    <row r="39" spans="1:8" x14ac:dyDescent="0.3">
      <c r="B39" s="1" t="s">
        <v>57</v>
      </c>
      <c r="C39" s="15">
        <f>C37</f>
        <v>40800</v>
      </c>
      <c r="D39" s="5" t="e">
        <f t="shared" si="0"/>
        <v>#DIV/0!</v>
      </c>
      <c r="E39" s="15">
        <f>E37</f>
        <v>40800</v>
      </c>
      <c r="F39" s="5" t="e">
        <f t="shared" si="1"/>
        <v>#DIV/0!</v>
      </c>
      <c r="G39" s="15" t="e">
        <f t="shared" si="2"/>
        <v>#DIV/0!</v>
      </c>
      <c r="H39" s="14" t="e">
        <f t="shared" si="3"/>
        <v>#DIV/0!</v>
      </c>
    </row>
    <row r="40" spans="1:8" x14ac:dyDescent="0.3">
      <c r="D40" s="4"/>
      <c r="F40" s="4"/>
      <c r="G40" s="11"/>
      <c r="H40" s="8"/>
    </row>
    <row r="41" spans="1:8" x14ac:dyDescent="0.3">
      <c r="A41" s="91" t="s">
        <v>223</v>
      </c>
      <c r="B41" s="91"/>
      <c r="C41" s="91"/>
      <c r="D41" s="91"/>
      <c r="E41" s="91"/>
      <c r="F41" s="91"/>
      <c r="G41" s="91"/>
      <c r="H41" s="91"/>
    </row>
    <row r="42" spans="1:8" x14ac:dyDescent="0.3">
      <c r="A42">
        <v>3230</v>
      </c>
      <c r="B42" t="s">
        <v>223</v>
      </c>
      <c r="C42" s="4">
        <v>2490263</v>
      </c>
      <c r="D42" s="4" t="e">
        <f t="shared" si="0"/>
        <v>#DIV/0!</v>
      </c>
      <c r="E42" s="4">
        <v>2530000</v>
      </c>
      <c r="F42" s="4" t="e">
        <f t="shared" si="1"/>
        <v>#DIV/0!</v>
      </c>
      <c r="G42" s="11" t="e">
        <f t="shared" si="2"/>
        <v>#DIV/0!</v>
      </c>
      <c r="H42" s="8" t="e">
        <f t="shared" si="3"/>
        <v>#DIV/0!</v>
      </c>
    </row>
    <row r="43" spans="1:8" x14ac:dyDescent="0.3">
      <c r="A43" s="1">
        <v>3000</v>
      </c>
      <c r="B43" s="1" t="s">
        <v>46</v>
      </c>
      <c r="C43" s="15">
        <f>C42</f>
        <v>2490263</v>
      </c>
      <c r="D43" s="5" t="e">
        <f t="shared" si="0"/>
        <v>#DIV/0!</v>
      </c>
      <c r="E43" s="15">
        <f>E42</f>
        <v>2530000</v>
      </c>
      <c r="F43" s="5" t="e">
        <f t="shared" si="1"/>
        <v>#DIV/0!</v>
      </c>
      <c r="G43" s="15" t="e">
        <f t="shared" si="2"/>
        <v>#DIV/0!</v>
      </c>
      <c r="H43" s="14" t="e">
        <f t="shared" si="3"/>
        <v>#DIV/0!</v>
      </c>
    </row>
    <row r="44" spans="1:8" x14ac:dyDescent="0.3">
      <c r="A44">
        <v>5200</v>
      </c>
      <c r="B44" t="s">
        <v>331</v>
      </c>
      <c r="C44" s="4">
        <v>293775</v>
      </c>
      <c r="D44" s="4" t="e">
        <f t="shared" si="0"/>
        <v>#DIV/0!</v>
      </c>
      <c r="E44">
        <v>338918</v>
      </c>
      <c r="F44" s="4" t="e">
        <f t="shared" si="1"/>
        <v>#DIV/0!</v>
      </c>
      <c r="G44" s="11" t="e">
        <f t="shared" si="2"/>
        <v>#DIV/0!</v>
      </c>
      <c r="H44" s="8" t="e">
        <f t="shared" si="3"/>
        <v>#DIV/0!</v>
      </c>
    </row>
    <row r="45" spans="1:8" x14ac:dyDescent="0.3">
      <c r="B45" s="1" t="s">
        <v>57</v>
      </c>
      <c r="C45" s="5">
        <v>2784038</v>
      </c>
      <c r="D45" s="5" t="e">
        <f t="shared" si="0"/>
        <v>#DIV/0!</v>
      </c>
      <c r="E45" s="5">
        <v>2868918</v>
      </c>
      <c r="F45" s="5" t="e">
        <f t="shared" si="1"/>
        <v>#DIV/0!</v>
      </c>
      <c r="G45" s="15" t="e">
        <f t="shared" si="2"/>
        <v>#DIV/0!</v>
      </c>
      <c r="H45" s="14" t="e">
        <f t="shared" si="3"/>
        <v>#DIV/0!</v>
      </c>
    </row>
    <row r="46" spans="1:8" x14ac:dyDescent="0.3">
      <c r="D46" s="4"/>
      <c r="F46" s="4"/>
      <c r="G46" s="11"/>
      <c r="H46" s="8"/>
    </row>
    <row r="47" spans="1:8" x14ac:dyDescent="0.3">
      <c r="A47" s="91" t="s">
        <v>344</v>
      </c>
      <c r="B47" s="91"/>
      <c r="C47" s="91"/>
      <c r="D47" s="91"/>
      <c r="E47" s="91"/>
      <c r="F47" s="91"/>
      <c r="G47" s="91"/>
      <c r="H47" s="91"/>
    </row>
    <row r="48" spans="1:8" x14ac:dyDescent="0.3">
      <c r="A48">
        <v>1990</v>
      </c>
      <c r="B48" t="s">
        <v>39</v>
      </c>
      <c r="C48" s="4">
        <v>2000</v>
      </c>
      <c r="D48" s="4" t="e">
        <f t="shared" si="0"/>
        <v>#DIV/0!</v>
      </c>
      <c r="E48" s="4">
        <v>2000</v>
      </c>
      <c r="F48" s="4" t="e">
        <f t="shared" si="1"/>
        <v>#DIV/0!</v>
      </c>
      <c r="G48" s="11" t="e">
        <f t="shared" si="2"/>
        <v>#DIV/0!</v>
      </c>
      <c r="H48" s="8" t="e">
        <f t="shared" si="3"/>
        <v>#DIV/0!</v>
      </c>
    </row>
    <row r="49" spans="1:8" x14ac:dyDescent="0.3">
      <c r="A49" s="1">
        <v>1000</v>
      </c>
      <c r="B49" s="1" t="s">
        <v>40</v>
      </c>
      <c r="C49" s="15">
        <f>C48</f>
        <v>2000</v>
      </c>
      <c r="D49" s="5" t="e">
        <f t="shared" si="0"/>
        <v>#DIV/0!</v>
      </c>
      <c r="E49" s="15">
        <f>E48</f>
        <v>2000</v>
      </c>
      <c r="F49" s="5" t="e">
        <f t="shared" si="1"/>
        <v>#DIV/0!</v>
      </c>
      <c r="G49" s="15" t="e">
        <f t="shared" si="2"/>
        <v>#DIV/0!</v>
      </c>
      <c r="H49" s="14" t="e">
        <f t="shared" si="3"/>
        <v>#DIV/0!</v>
      </c>
    </row>
    <row r="50" spans="1:8" x14ac:dyDescent="0.3">
      <c r="A50">
        <v>3220</v>
      </c>
      <c r="B50" t="s">
        <v>345</v>
      </c>
      <c r="C50" s="4">
        <v>473847</v>
      </c>
      <c r="D50" s="4" t="e">
        <f t="shared" si="0"/>
        <v>#DIV/0!</v>
      </c>
      <c r="E50" s="4">
        <v>353812</v>
      </c>
      <c r="F50" s="4" t="e">
        <f t="shared" si="1"/>
        <v>#DIV/0!</v>
      </c>
      <c r="G50" s="11" t="e">
        <f t="shared" si="2"/>
        <v>#DIV/0!</v>
      </c>
      <c r="H50" s="8" t="e">
        <f t="shared" si="3"/>
        <v>#DIV/0!</v>
      </c>
    </row>
    <row r="51" spans="1:8" x14ac:dyDescent="0.3">
      <c r="A51" s="1">
        <v>3000</v>
      </c>
      <c r="B51" s="1" t="s">
        <v>46</v>
      </c>
      <c r="C51" s="15">
        <f>C50</f>
        <v>473847</v>
      </c>
      <c r="D51" s="5" t="e">
        <f t="shared" si="0"/>
        <v>#DIV/0!</v>
      </c>
      <c r="E51" s="15">
        <f>E50</f>
        <v>353812</v>
      </c>
      <c r="F51" s="5" t="e">
        <f t="shared" si="1"/>
        <v>#DIV/0!</v>
      </c>
      <c r="G51" s="15" t="e">
        <f t="shared" si="2"/>
        <v>#DIV/0!</v>
      </c>
      <c r="H51" s="14" t="e">
        <f t="shared" si="3"/>
        <v>#DIV/0!</v>
      </c>
    </row>
    <row r="52" spans="1:8" x14ac:dyDescent="0.3">
      <c r="B52" s="1" t="s">
        <v>57</v>
      </c>
      <c r="C52" s="5">
        <v>530629</v>
      </c>
      <c r="D52" s="5" t="e">
        <f t="shared" si="0"/>
        <v>#DIV/0!</v>
      </c>
      <c r="E52" s="5">
        <v>410075</v>
      </c>
      <c r="F52" s="5" t="e">
        <f t="shared" si="1"/>
        <v>#DIV/0!</v>
      </c>
      <c r="G52" s="15" t="e">
        <f t="shared" si="2"/>
        <v>#DIV/0!</v>
      </c>
      <c r="H52" s="14" t="e">
        <f t="shared" si="3"/>
        <v>#DIV/0!</v>
      </c>
    </row>
    <row r="53" spans="1:8" x14ac:dyDescent="0.3">
      <c r="D53" s="4"/>
      <c r="F53" s="4"/>
      <c r="G53" s="11"/>
      <c r="H53" s="8"/>
    </row>
    <row r="54" spans="1:8" x14ac:dyDescent="0.3">
      <c r="A54" s="91" t="s">
        <v>347</v>
      </c>
      <c r="B54" s="91"/>
      <c r="C54" s="91"/>
      <c r="D54" s="91"/>
      <c r="E54" s="91"/>
      <c r="F54" s="91"/>
      <c r="G54" s="91"/>
      <c r="H54" s="91"/>
    </row>
    <row r="55" spans="1:8" x14ac:dyDescent="0.3">
      <c r="A55">
        <v>3220</v>
      </c>
      <c r="B55" t="s">
        <v>345</v>
      </c>
      <c r="C55" s="4">
        <v>1056333</v>
      </c>
      <c r="D55" s="4" t="e">
        <f t="shared" si="0"/>
        <v>#DIV/0!</v>
      </c>
      <c r="E55" s="4">
        <v>982855</v>
      </c>
      <c r="F55" s="4" t="e">
        <f t="shared" si="1"/>
        <v>#DIV/0!</v>
      </c>
      <c r="G55" s="11" t="e">
        <f t="shared" si="2"/>
        <v>#DIV/0!</v>
      </c>
      <c r="H55" s="8" t="e">
        <f t="shared" si="3"/>
        <v>#DIV/0!</v>
      </c>
    </row>
    <row r="56" spans="1:8" x14ac:dyDescent="0.3">
      <c r="A56" s="1">
        <v>3000</v>
      </c>
      <c r="B56" s="1" t="s">
        <v>46</v>
      </c>
      <c r="C56" s="15">
        <f>C55</f>
        <v>1056333</v>
      </c>
      <c r="D56" s="5" t="e">
        <f t="shared" si="0"/>
        <v>#DIV/0!</v>
      </c>
      <c r="E56" s="15">
        <f>E55</f>
        <v>982855</v>
      </c>
      <c r="F56" s="5" t="e">
        <f t="shared" si="1"/>
        <v>#DIV/0!</v>
      </c>
      <c r="G56" s="15" t="e">
        <f t="shared" si="2"/>
        <v>#DIV/0!</v>
      </c>
      <c r="H56" s="14" t="e">
        <f t="shared" si="3"/>
        <v>#DIV/0!</v>
      </c>
    </row>
    <row r="57" spans="1:8" x14ac:dyDescent="0.3">
      <c r="B57" s="1" t="s">
        <v>57</v>
      </c>
      <c r="C57" s="5">
        <v>1056972</v>
      </c>
      <c r="D57" s="5" t="e">
        <f t="shared" si="0"/>
        <v>#DIV/0!</v>
      </c>
      <c r="E57" s="5">
        <v>982855</v>
      </c>
      <c r="F57" s="5" t="e">
        <f t="shared" si="1"/>
        <v>#DIV/0!</v>
      </c>
      <c r="G57" s="15" t="e">
        <f t="shared" si="2"/>
        <v>#DIV/0!</v>
      </c>
      <c r="H57" s="14" t="e">
        <f t="shared" si="3"/>
        <v>#DIV/0!</v>
      </c>
    </row>
    <row r="58" spans="1:8" x14ac:dyDescent="0.3">
      <c r="D58" s="4"/>
      <c r="F58" s="4"/>
      <c r="G58" s="11"/>
      <c r="H58" s="8"/>
    </row>
    <row r="59" spans="1:8" x14ac:dyDescent="0.3">
      <c r="A59" s="91" t="s">
        <v>349</v>
      </c>
      <c r="B59" s="91"/>
      <c r="C59" s="91"/>
      <c r="D59" s="91"/>
      <c r="E59" s="91"/>
      <c r="F59" s="91"/>
      <c r="G59" s="91"/>
      <c r="H59" s="91"/>
    </row>
    <row r="60" spans="1:8" x14ac:dyDescent="0.3">
      <c r="A60">
        <v>3200</v>
      </c>
      <c r="B60" t="s">
        <v>232</v>
      </c>
      <c r="C60" s="4">
        <v>6385500</v>
      </c>
      <c r="D60" s="4" t="e">
        <f t="shared" si="0"/>
        <v>#DIV/0!</v>
      </c>
      <c r="E60" s="4">
        <v>6385500</v>
      </c>
      <c r="F60" s="4" t="e">
        <f t="shared" si="1"/>
        <v>#DIV/0!</v>
      </c>
      <c r="G60" s="11" t="e">
        <f t="shared" si="2"/>
        <v>#DIV/0!</v>
      </c>
      <c r="H60" s="8" t="e">
        <f t="shared" si="3"/>
        <v>#DIV/0!</v>
      </c>
    </row>
    <row r="61" spans="1:8" x14ac:dyDescent="0.3">
      <c r="B61" s="1" t="s">
        <v>57</v>
      </c>
      <c r="C61" s="5">
        <v>6385500</v>
      </c>
      <c r="D61" s="5" t="e">
        <f t="shared" si="0"/>
        <v>#DIV/0!</v>
      </c>
      <c r="E61" s="5">
        <v>6385500</v>
      </c>
      <c r="F61" s="5" t="e">
        <f t="shared" si="1"/>
        <v>#DIV/0!</v>
      </c>
      <c r="G61" s="15" t="e">
        <f t="shared" si="2"/>
        <v>#DIV/0!</v>
      </c>
      <c r="H61" s="14" t="e">
        <f t="shared" si="3"/>
        <v>#DIV/0!</v>
      </c>
    </row>
    <row r="62" spans="1:8" x14ac:dyDescent="0.3">
      <c r="D62" s="4"/>
      <c r="F62" s="4"/>
      <c r="G62" s="11"/>
      <c r="H62" s="8"/>
    </row>
    <row r="63" spans="1:8" x14ac:dyDescent="0.3">
      <c r="A63" s="91" t="s">
        <v>240</v>
      </c>
      <c r="B63" s="91"/>
      <c r="C63" s="91"/>
      <c r="D63" s="91"/>
      <c r="E63" s="91"/>
      <c r="F63" s="91"/>
      <c r="G63" s="91"/>
      <c r="H63" s="91"/>
    </row>
    <row r="64" spans="1:8" x14ac:dyDescent="0.3">
      <c r="A64">
        <v>3115</v>
      </c>
      <c r="B64" t="s">
        <v>272</v>
      </c>
      <c r="C64" s="4">
        <v>4235263</v>
      </c>
      <c r="D64" s="4" t="e">
        <f t="shared" si="0"/>
        <v>#DIV/0!</v>
      </c>
      <c r="E64" s="4">
        <v>4500000</v>
      </c>
      <c r="F64" s="4" t="e">
        <f t="shared" si="1"/>
        <v>#DIV/0!</v>
      </c>
      <c r="G64" s="11" t="e">
        <f t="shared" si="2"/>
        <v>#DIV/0!</v>
      </c>
      <c r="H64" s="8" t="e">
        <f t="shared" si="3"/>
        <v>#DIV/0!</v>
      </c>
    </row>
    <row r="65" spans="1:8" x14ac:dyDescent="0.3">
      <c r="A65">
        <v>3900</v>
      </c>
      <c r="B65" t="s">
        <v>350</v>
      </c>
      <c r="C65" s="4">
        <v>-60000</v>
      </c>
      <c r="D65" s="4" t="e">
        <f t="shared" si="0"/>
        <v>#DIV/0!</v>
      </c>
      <c r="E65" s="4">
        <v>-60000</v>
      </c>
      <c r="F65" s="4" t="e">
        <f t="shared" si="1"/>
        <v>#DIV/0!</v>
      </c>
      <c r="G65" s="11" t="e">
        <f t="shared" si="2"/>
        <v>#DIV/0!</v>
      </c>
      <c r="H65" s="8" t="e">
        <f t="shared" si="3"/>
        <v>#DIV/0!</v>
      </c>
    </row>
    <row r="66" spans="1:8" x14ac:dyDescent="0.3">
      <c r="A66" s="1">
        <v>3000</v>
      </c>
      <c r="B66" s="1" t="s">
        <v>46</v>
      </c>
      <c r="C66" s="15">
        <f>SUM(C64:C65)</f>
        <v>4175263</v>
      </c>
      <c r="D66" s="5" t="e">
        <f t="shared" si="0"/>
        <v>#DIV/0!</v>
      </c>
      <c r="E66" s="15">
        <f>SUM(E64:E65)</f>
        <v>4440000</v>
      </c>
      <c r="F66" s="5" t="e">
        <f t="shared" si="1"/>
        <v>#DIV/0!</v>
      </c>
      <c r="G66" s="15" t="e">
        <f t="shared" si="2"/>
        <v>#DIV/0!</v>
      </c>
      <c r="H66" s="14" t="e">
        <f t="shared" si="3"/>
        <v>#DIV/0!</v>
      </c>
    </row>
    <row r="67" spans="1:8" x14ac:dyDescent="0.3">
      <c r="A67">
        <v>5200</v>
      </c>
      <c r="B67" t="s">
        <v>351</v>
      </c>
      <c r="C67" s="4">
        <v>8000000</v>
      </c>
      <c r="D67" s="4" t="e">
        <f t="shared" ref="D67:D78" si="4">C67/$J$1</f>
        <v>#DIV/0!</v>
      </c>
      <c r="E67" s="4">
        <v>8000000</v>
      </c>
      <c r="F67" s="4" t="e">
        <f t="shared" ref="F67:F78" si="5">E67/$J$2</f>
        <v>#DIV/0!</v>
      </c>
      <c r="G67" s="11" t="e">
        <f t="shared" ref="G67:G78" si="6">F67-D67</f>
        <v>#DIV/0!</v>
      </c>
      <c r="H67" s="8" t="e">
        <f t="shared" ref="H67:H78" si="7">G67/D67</f>
        <v>#DIV/0!</v>
      </c>
    </row>
    <row r="68" spans="1:8" x14ac:dyDescent="0.3">
      <c r="B68" s="1" t="s">
        <v>57</v>
      </c>
      <c r="C68" s="5">
        <v>13024170</v>
      </c>
      <c r="D68" s="5" t="e">
        <f t="shared" si="4"/>
        <v>#DIV/0!</v>
      </c>
      <c r="E68" s="5">
        <v>13037130</v>
      </c>
      <c r="F68" s="5" t="e">
        <f t="shared" si="5"/>
        <v>#DIV/0!</v>
      </c>
      <c r="G68" s="15" t="e">
        <f t="shared" si="6"/>
        <v>#DIV/0!</v>
      </c>
      <c r="H68" s="14" t="e">
        <f t="shared" si="7"/>
        <v>#DIV/0!</v>
      </c>
    </row>
    <row r="69" spans="1:8" x14ac:dyDescent="0.3">
      <c r="D69" s="4"/>
      <c r="F69" s="4"/>
      <c r="G69" s="11"/>
      <c r="H69" s="8"/>
    </row>
    <row r="70" spans="1:8" x14ac:dyDescent="0.3">
      <c r="A70" s="91" t="s">
        <v>326</v>
      </c>
      <c r="B70" s="91"/>
      <c r="C70" s="91"/>
      <c r="D70" s="91"/>
      <c r="E70" s="91"/>
      <c r="F70" s="91"/>
      <c r="G70" s="91"/>
      <c r="H70" s="91"/>
    </row>
    <row r="71" spans="1:8" x14ac:dyDescent="0.3">
      <c r="A71">
        <v>1920</v>
      </c>
      <c r="B71" t="s">
        <v>35</v>
      </c>
      <c r="C71" s="4">
        <v>200000</v>
      </c>
      <c r="D71" s="4" t="e">
        <f t="shared" si="4"/>
        <v>#DIV/0!</v>
      </c>
      <c r="E71" s="4">
        <v>200000</v>
      </c>
      <c r="F71" s="4" t="e">
        <f t="shared" si="5"/>
        <v>#DIV/0!</v>
      </c>
      <c r="G71" s="11" t="e">
        <f t="shared" si="6"/>
        <v>#DIV/0!</v>
      </c>
      <c r="H71" s="8" t="e">
        <f t="shared" si="7"/>
        <v>#DIV/0!</v>
      </c>
    </row>
    <row r="72" spans="1:8" x14ac:dyDescent="0.3">
      <c r="A72" s="1">
        <v>1000</v>
      </c>
      <c r="B72" s="1" t="s">
        <v>330</v>
      </c>
      <c r="C72" s="15">
        <f>C71</f>
        <v>200000</v>
      </c>
      <c r="D72" s="5" t="e">
        <f t="shared" si="4"/>
        <v>#DIV/0!</v>
      </c>
      <c r="E72" s="15">
        <f>E71</f>
        <v>200000</v>
      </c>
      <c r="F72" s="5" t="e">
        <f t="shared" si="5"/>
        <v>#DIV/0!</v>
      </c>
      <c r="G72" s="15" t="e">
        <f t="shared" si="6"/>
        <v>#DIV/0!</v>
      </c>
      <c r="H72" s="14" t="e">
        <f t="shared" si="7"/>
        <v>#DIV/0!</v>
      </c>
    </row>
    <row r="73" spans="1:8" x14ac:dyDescent="0.3">
      <c r="B73" s="1" t="s">
        <v>57</v>
      </c>
      <c r="C73" s="15">
        <f>C72</f>
        <v>200000</v>
      </c>
      <c r="D73" s="5" t="e">
        <f t="shared" si="4"/>
        <v>#DIV/0!</v>
      </c>
      <c r="E73" s="15">
        <f>E72</f>
        <v>200000</v>
      </c>
      <c r="F73" s="5" t="e">
        <f t="shared" si="5"/>
        <v>#DIV/0!</v>
      </c>
      <c r="G73" s="15" t="e">
        <f t="shared" si="6"/>
        <v>#DIV/0!</v>
      </c>
      <c r="H73" s="14" t="e">
        <f t="shared" si="7"/>
        <v>#DIV/0!</v>
      </c>
    </row>
    <row r="74" spans="1:8" x14ac:dyDescent="0.3">
      <c r="D74" s="4"/>
      <c r="F74" s="4"/>
      <c r="G74" s="11"/>
      <c r="H74" s="8"/>
    </row>
    <row r="75" spans="1:8" x14ac:dyDescent="0.3">
      <c r="A75" s="91" t="s">
        <v>354</v>
      </c>
      <c r="B75" s="91"/>
      <c r="C75" s="91"/>
      <c r="D75" s="91"/>
      <c r="E75" s="91"/>
      <c r="F75" s="91"/>
      <c r="G75" s="91"/>
      <c r="H75" s="91"/>
    </row>
    <row r="76" spans="1:8" x14ac:dyDescent="0.3">
      <c r="A76">
        <v>1990</v>
      </c>
      <c r="B76" t="s">
        <v>69</v>
      </c>
      <c r="C76" s="4">
        <v>126976</v>
      </c>
      <c r="D76" s="4" t="e">
        <f t="shared" si="4"/>
        <v>#DIV/0!</v>
      </c>
      <c r="E76" s="4">
        <v>126976</v>
      </c>
      <c r="F76" s="4" t="e">
        <f t="shared" si="5"/>
        <v>#DIV/0!</v>
      </c>
      <c r="G76" s="11" t="e">
        <f t="shared" si="6"/>
        <v>#DIV/0!</v>
      </c>
      <c r="H76" s="8" t="e">
        <f t="shared" si="7"/>
        <v>#DIV/0!</v>
      </c>
    </row>
    <row r="77" spans="1:8" x14ac:dyDescent="0.3">
      <c r="A77" s="1">
        <v>1000</v>
      </c>
      <c r="B77" s="1" t="s">
        <v>40</v>
      </c>
      <c r="C77" s="15">
        <f>C76</f>
        <v>126976</v>
      </c>
      <c r="D77" s="5" t="e">
        <f t="shared" si="4"/>
        <v>#DIV/0!</v>
      </c>
      <c r="E77" s="15">
        <f>E76</f>
        <v>126976</v>
      </c>
      <c r="F77" s="5" t="e">
        <f t="shared" si="5"/>
        <v>#DIV/0!</v>
      </c>
      <c r="G77" s="15" t="e">
        <f t="shared" si="6"/>
        <v>#DIV/0!</v>
      </c>
      <c r="H77" s="14" t="e">
        <f t="shared" si="7"/>
        <v>#DIV/0!</v>
      </c>
    </row>
    <row r="78" spans="1:8" x14ac:dyDescent="0.3">
      <c r="B78" s="1" t="s">
        <v>57</v>
      </c>
      <c r="C78" s="15">
        <f>C77</f>
        <v>126976</v>
      </c>
      <c r="D78" s="5" t="e">
        <f t="shared" si="4"/>
        <v>#DIV/0!</v>
      </c>
      <c r="E78" s="15">
        <f>E77</f>
        <v>126976</v>
      </c>
      <c r="F78" s="5" t="e">
        <f t="shared" si="5"/>
        <v>#DIV/0!</v>
      </c>
      <c r="G78" s="15" t="e">
        <f t="shared" si="6"/>
        <v>#DIV/0!</v>
      </c>
      <c r="H78" s="14" t="e">
        <f t="shared" si="7"/>
        <v>#DIV/0!</v>
      </c>
    </row>
    <row r="79" spans="1:8" x14ac:dyDescent="0.3">
      <c r="G79" s="11"/>
      <c r="H79" s="8"/>
    </row>
    <row r="80" spans="1:8" x14ac:dyDescent="0.3">
      <c r="A80" s="91" t="s">
        <v>355</v>
      </c>
      <c r="B80" s="91"/>
      <c r="C80" s="91"/>
      <c r="D80" s="91"/>
      <c r="E80" s="91"/>
      <c r="F80" s="91"/>
      <c r="G80" s="91"/>
      <c r="H80" s="91"/>
    </row>
    <row r="81" spans="1:8" x14ac:dyDescent="0.3">
      <c r="A81">
        <v>1330</v>
      </c>
      <c r="B81" t="s">
        <v>72</v>
      </c>
      <c r="C81" s="4">
        <v>25000</v>
      </c>
      <c r="D81" s="11" t="e">
        <f>C81/$J$1</f>
        <v>#DIV/0!</v>
      </c>
      <c r="E81" s="4">
        <v>25000</v>
      </c>
      <c r="F81" s="11" t="e">
        <f>E81/$J$2</f>
        <v>#DIV/0!</v>
      </c>
      <c r="G81" s="11" t="e">
        <f>F81-D81</f>
        <v>#DIV/0!</v>
      </c>
      <c r="H81" s="7" t="e">
        <f>G81/D81</f>
        <v>#DIV/0!</v>
      </c>
    </row>
    <row r="82" spans="1:8" x14ac:dyDescent="0.3">
      <c r="A82" s="1">
        <v>1000</v>
      </c>
      <c r="B82" s="1" t="s">
        <v>40</v>
      </c>
      <c r="C82" s="15">
        <f>C81</f>
        <v>25000</v>
      </c>
      <c r="D82" s="15" t="e">
        <f t="shared" ref="D82:D121" si="8">C82/$J$1</f>
        <v>#DIV/0!</v>
      </c>
      <c r="E82" s="15">
        <f>E81</f>
        <v>25000</v>
      </c>
      <c r="F82" s="15" t="e">
        <f t="shared" ref="F82:F121" si="9">E82/$J$2</f>
        <v>#DIV/0!</v>
      </c>
      <c r="G82" s="15" t="e">
        <f t="shared" ref="G82:G113" si="10">F82-D82</f>
        <v>#DIV/0!</v>
      </c>
      <c r="H82" s="6" t="e">
        <f t="shared" ref="H82:H113" si="11">G82/D82</f>
        <v>#DIV/0!</v>
      </c>
    </row>
    <row r="83" spans="1:8" x14ac:dyDescent="0.3">
      <c r="B83" s="1" t="s">
        <v>57</v>
      </c>
      <c r="C83" s="5">
        <v>109205</v>
      </c>
      <c r="D83" s="15" t="e">
        <f t="shared" si="8"/>
        <v>#DIV/0!</v>
      </c>
      <c r="E83" s="5">
        <v>69205</v>
      </c>
      <c r="F83" s="15" t="e">
        <f t="shared" si="9"/>
        <v>#DIV/0!</v>
      </c>
      <c r="G83" s="15" t="e">
        <f t="shared" si="10"/>
        <v>#DIV/0!</v>
      </c>
      <c r="H83" s="6" t="e">
        <f t="shared" si="11"/>
        <v>#DIV/0!</v>
      </c>
    </row>
    <row r="84" spans="1:8" x14ac:dyDescent="0.3">
      <c r="D84" s="11"/>
      <c r="F84" s="11"/>
      <c r="G84" s="11"/>
      <c r="H84" s="7"/>
    </row>
    <row r="85" spans="1:8" x14ac:dyDescent="0.3">
      <c r="A85" s="91" t="s">
        <v>357</v>
      </c>
      <c r="B85" s="91"/>
      <c r="C85" s="91"/>
      <c r="D85" s="91"/>
      <c r="E85" s="91"/>
      <c r="F85" s="91"/>
      <c r="G85" s="91"/>
      <c r="H85" s="91"/>
    </row>
    <row r="86" spans="1:8" x14ac:dyDescent="0.3">
      <c r="A86">
        <v>4300</v>
      </c>
      <c r="B86" t="s">
        <v>171</v>
      </c>
      <c r="C86" s="4">
        <v>6200000</v>
      </c>
      <c r="D86" s="11" t="e">
        <f t="shared" si="8"/>
        <v>#DIV/0!</v>
      </c>
      <c r="E86" s="4">
        <v>6200000</v>
      </c>
      <c r="F86" s="11" t="e">
        <f t="shared" si="9"/>
        <v>#DIV/0!</v>
      </c>
      <c r="G86" s="11" t="e">
        <f t="shared" si="10"/>
        <v>#DIV/0!</v>
      </c>
      <c r="H86" s="7" t="e">
        <f t="shared" si="11"/>
        <v>#DIV/0!</v>
      </c>
    </row>
    <row r="87" spans="1:8" x14ac:dyDescent="0.3">
      <c r="A87" s="1">
        <v>4000</v>
      </c>
      <c r="B87" s="1" t="s">
        <v>358</v>
      </c>
      <c r="C87" s="15">
        <f>C86</f>
        <v>6200000</v>
      </c>
      <c r="D87" s="5" t="e">
        <f t="shared" si="8"/>
        <v>#DIV/0!</v>
      </c>
      <c r="E87" s="15">
        <f>E86</f>
        <v>6200000</v>
      </c>
      <c r="F87" s="15" t="e">
        <f t="shared" si="9"/>
        <v>#DIV/0!</v>
      </c>
      <c r="G87" s="15" t="e">
        <f t="shared" si="10"/>
        <v>#DIV/0!</v>
      </c>
      <c r="H87" s="6" t="e">
        <f t="shared" si="11"/>
        <v>#DIV/0!</v>
      </c>
    </row>
    <row r="88" spans="1:8" x14ac:dyDescent="0.3">
      <c r="B88" s="1" t="s">
        <v>57</v>
      </c>
      <c r="C88" s="15">
        <f>C87</f>
        <v>6200000</v>
      </c>
      <c r="D88" s="15" t="e">
        <f t="shared" si="8"/>
        <v>#DIV/0!</v>
      </c>
      <c r="E88" s="15">
        <f>E87</f>
        <v>6200000</v>
      </c>
      <c r="F88" s="15" t="e">
        <f t="shared" si="9"/>
        <v>#DIV/0!</v>
      </c>
      <c r="G88" s="15" t="e">
        <f t="shared" si="10"/>
        <v>#DIV/0!</v>
      </c>
      <c r="H88" s="6" t="e">
        <f t="shared" si="11"/>
        <v>#DIV/0!</v>
      </c>
    </row>
    <row r="89" spans="1:8" x14ac:dyDescent="0.3">
      <c r="D89" s="11"/>
      <c r="F89" s="11"/>
      <c r="G89" s="11"/>
      <c r="H89" s="7"/>
    </row>
    <row r="90" spans="1:8" x14ac:dyDescent="0.3">
      <c r="A90" s="91" t="s">
        <v>359</v>
      </c>
      <c r="B90" s="91"/>
      <c r="C90" s="91"/>
      <c r="D90" s="91"/>
      <c r="E90" s="91"/>
      <c r="F90" s="91"/>
      <c r="G90" s="91"/>
      <c r="H90" s="91"/>
    </row>
    <row r="91" spans="1:8" x14ac:dyDescent="0.3">
      <c r="A91">
        <v>4290</v>
      </c>
      <c r="B91" t="s">
        <v>360</v>
      </c>
      <c r="C91" s="4">
        <v>400000</v>
      </c>
      <c r="D91" s="11" t="e">
        <f t="shared" si="8"/>
        <v>#DIV/0!</v>
      </c>
      <c r="E91" s="4">
        <v>400000</v>
      </c>
      <c r="F91" s="11" t="e">
        <f t="shared" si="9"/>
        <v>#DIV/0!</v>
      </c>
      <c r="G91" s="11" t="e">
        <f t="shared" si="10"/>
        <v>#DIV/0!</v>
      </c>
      <c r="H91" s="7" t="e">
        <f t="shared" si="11"/>
        <v>#DIV/0!</v>
      </c>
    </row>
    <row r="92" spans="1:8" x14ac:dyDescent="0.3">
      <c r="A92" s="1">
        <v>4000</v>
      </c>
      <c r="B92" s="1" t="s">
        <v>49</v>
      </c>
      <c r="C92" s="5">
        <f>C91</f>
        <v>400000</v>
      </c>
      <c r="D92" s="15" t="e">
        <f t="shared" si="8"/>
        <v>#DIV/0!</v>
      </c>
      <c r="E92" s="5">
        <v>400000</v>
      </c>
      <c r="F92" s="15" t="e">
        <f t="shared" si="9"/>
        <v>#DIV/0!</v>
      </c>
      <c r="G92" s="15" t="e">
        <f>F92-D92</f>
        <v>#DIV/0!</v>
      </c>
      <c r="H92" s="6" t="e">
        <f>G92/D92</f>
        <v>#DIV/0!</v>
      </c>
    </row>
    <row r="93" spans="1:8" x14ac:dyDescent="0.3">
      <c r="B93" s="1" t="s">
        <v>57</v>
      </c>
      <c r="C93" s="5">
        <v>560870</v>
      </c>
      <c r="D93" s="15" t="e">
        <f t="shared" si="8"/>
        <v>#DIV/0!</v>
      </c>
      <c r="E93" s="5">
        <v>604942</v>
      </c>
      <c r="F93" s="15" t="e">
        <f t="shared" si="9"/>
        <v>#DIV/0!</v>
      </c>
      <c r="G93" s="15" t="e">
        <f t="shared" si="10"/>
        <v>#DIV/0!</v>
      </c>
      <c r="H93" s="6" t="e">
        <f t="shared" si="11"/>
        <v>#DIV/0!</v>
      </c>
    </row>
    <row r="94" spans="1:8" x14ac:dyDescent="0.3">
      <c r="D94" s="11"/>
      <c r="F94" s="11"/>
      <c r="G94" s="11"/>
      <c r="H94" s="7"/>
    </row>
    <row r="95" spans="1:8" x14ac:dyDescent="0.3">
      <c r="A95" s="91" t="s">
        <v>252</v>
      </c>
      <c r="B95" s="91"/>
      <c r="C95" s="91"/>
      <c r="D95" s="91"/>
      <c r="E95" s="91"/>
      <c r="F95" s="91"/>
      <c r="G95" s="91"/>
      <c r="H95" s="91"/>
    </row>
    <row r="96" spans="1:8" x14ac:dyDescent="0.3">
      <c r="A96">
        <v>1611</v>
      </c>
      <c r="B96" t="s">
        <v>333</v>
      </c>
      <c r="C96" s="4">
        <v>325000</v>
      </c>
      <c r="D96" s="11" t="e">
        <f t="shared" si="8"/>
        <v>#DIV/0!</v>
      </c>
      <c r="E96" s="4">
        <v>335000</v>
      </c>
      <c r="F96" s="11" t="e">
        <f t="shared" si="9"/>
        <v>#DIV/0!</v>
      </c>
      <c r="G96" s="11" t="e">
        <f t="shared" si="10"/>
        <v>#DIV/0!</v>
      </c>
      <c r="H96" s="7" t="e">
        <f t="shared" si="11"/>
        <v>#DIV/0!</v>
      </c>
    </row>
    <row r="97" spans="1:8" x14ac:dyDescent="0.3">
      <c r="A97">
        <v>1612</v>
      </c>
      <c r="B97" t="s">
        <v>361</v>
      </c>
      <c r="C97" s="4">
        <v>50000</v>
      </c>
      <c r="D97" s="11" t="e">
        <f t="shared" si="8"/>
        <v>#DIV/0!</v>
      </c>
      <c r="E97" s="4">
        <v>45000</v>
      </c>
      <c r="F97" s="11" t="e">
        <f t="shared" si="9"/>
        <v>#DIV/0!</v>
      </c>
      <c r="G97" s="11" t="e">
        <f t="shared" si="10"/>
        <v>#DIV/0!</v>
      </c>
      <c r="H97" s="7" t="e">
        <f t="shared" si="11"/>
        <v>#DIV/0!</v>
      </c>
    </row>
    <row r="98" spans="1:8" x14ac:dyDescent="0.3">
      <c r="A98">
        <v>1621</v>
      </c>
      <c r="B98" t="s">
        <v>362</v>
      </c>
      <c r="C98" s="4">
        <v>20000</v>
      </c>
      <c r="D98" s="11" t="e">
        <f t="shared" si="8"/>
        <v>#DIV/0!</v>
      </c>
      <c r="E98" s="4">
        <v>25000</v>
      </c>
      <c r="F98" s="11" t="e">
        <f t="shared" si="9"/>
        <v>#DIV/0!</v>
      </c>
      <c r="G98" s="11" t="e">
        <f t="shared" si="10"/>
        <v>#DIV/0!</v>
      </c>
      <c r="H98" s="7" t="e">
        <f t="shared" si="11"/>
        <v>#DIV/0!</v>
      </c>
    </row>
    <row r="99" spans="1:8" x14ac:dyDescent="0.3">
      <c r="A99">
        <v>1622</v>
      </c>
      <c r="B99" t="s">
        <v>363</v>
      </c>
      <c r="C99" s="4">
        <v>1000</v>
      </c>
      <c r="D99" s="11" t="e">
        <f t="shared" si="8"/>
        <v>#DIV/0!</v>
      </c>
      <c r="E99" s="4">
        <v>1000</v>
      </c>
      <c r="F99" s="11" t="e">
        <f t="shared" si="9"/>
        <v>#DIV/0!</v>
      </c>
      <c r="G99" s="11" t="e">
        <f t="shared" si="10"/>
        <v>#DIV/0!</v>
      </c>
      <c r="H99" s="7" t="e">
        <f t="shared" si="11"/>
        <v>#DIV/0!</v>
      </c>
    </row>
    <row r="100" spans="1:8" x14ac:dyDescent="0.3">
      <c r="A100">
        <v>1623</v>
      </c>
      <c r="B100" t="s">
        <v>364</v>
      </c>
      <c r="C100" s="4">
        <v>12000</v>
      </c>
      <c r="D100" s="11" t="e">
        <f t="shared" si="8"/>
        <v>#DIV/0!</v>
      </c>
      <c r="E100" s="4">
        <v>12000</v>
      </c>
      <c r="F100" s="11" t="e">
        <f t="shared" si="9"/>
        <v>#DIV/0!</v>
      </c>
      <c r="G100" s="11" t="e">
        <f t="shared" si="10"/>
        <v>#DIV/0!</v>
      </c>
      <c r="H100" s="7" t="e">
        <f t="shared" si="11"/>
        <v>#DIV/0!</v>
      </c>
    </row>
    <row r="101" spans="1:8" x14ac:dyDescent="0.3">
      <c r="A101">
        <v>1630</v>
      </c>
      <c r="B101" t="s">
        <v>365</v>
      </c>
      <c r="C101" s="4">
        <v>3000</v>
      </c>
      <c r="D101" s="11" t="e">
        <f t="shared" si="8"/>
        <v>#DIV/0!</v>
      </c>
      <c r="E101" s="4">
        <v>3000</v>
      </c>
      <c r="F101" s="11" t="e">
        <f t="shared" si="9"/>
        <v>#DIV/0!</v>
      </c>
      <c r="G101" s="11" t="e">
        <f t="shared" si="10"/>
        <v>#DIV/0!</v>
      </c>
      <c r="H101" s="7" t="e">
        <f t="shared" si="11"/>
        <v>#DIV/0!</v>
      </c>
    </row>
    <row r="102" spans="1:8" x14ac:dyDescent="0.3">
      <c r="A102">
        <v>1990</v>
      </c>
      <c r="B102" t="s">
        <v>158</v>
      </c>
      <c r="C102" s="4">
        <v>100000</v>
      </c>
      <c r="D102" s="11" t="e">
        <f t="shared" si="8"/>
        <v>#DIV/0!</v>
      </c>
      <c r="E102" s="4">
        <v>100000</v>
      </c>
      <c r="F102" s="11" t="e">
        <f t="shared" si="9"/>
        <v>#DIV/0!</v>
      </c>
      <c r="G102" s="11" t="e">
        <f t="shared" si="10"/>
        <v>#DIV/0!</v>
      </c>
      <c r="H102" s="7" t="e">
        <f t="shared" si="11"/>
        <v>#DIV/0!</v>
      </c>
    </row>
    <row r="103" spans="1:8" x14ac:dyDescent="0.3">
      <c r="A103" s="1">
        <v>1000</v>
      </c>
      <c r="B103" s="1" t="s">
        <v>40</v>
      </c>
      <c r="C103" s="5">
        <f>SUM(C96:C102)</f>
        <v>511000</v>
      </c>
      <c r="D103" s="15" t="e">
        <f t="shared" si="8"/>
        <v>#DIV/0!</v>
      </c>
      <c r="E103" s="15">
        <f>SUM(E96:E102)</f>
        <v>521000</v>
      </c>
      <c r="F103" s="15" t="e">
        <f t="shared" si="9"/>
        <v>#DIV/0!</v>
      </c>
      <c r="G103" s="15" t="e">
        <f t="shared" si="10"/>
        <v>#DIV/0!</v>
      </c>
      <c r="H103" s="6" t="e">
        <f t="shared" si="11"/>
        <v>#DIV/0!</v>
      </c>
    </row>
    <row r="104" spans="1:8" x14ac:dyDescent="0.3">
      <c r="A104">
        <v>3100</v>
      </c>
      <c r="B104" t="s">
        <v>366</v>
      </c>
      <c r="C104" s="4">
        <v>9000</v>
      </c>
      <c r="D104" s="11" t="e">
        <f t="shared" si="8"/>
        <v>#DIV/0!</v>
      </c>
      <c r="E104" s="4">
        <v>9000</v>
      </c>
      <c r="F104" s="11" t="e">
        <f t="shared" si="9"/>
        <v>#DIV/0!</v>
      </c>
      <c r="G104" s="11" t="e">
        <f t="shared" si="10"/>
        <v>#DIV/0!</v>
      </c>
      <c r="H104" s="7" t="e">
        <f t="shared" si="11"/>
        <v>#DIV/0!</v>
      </c>
    </row>
    <row r="105" spans="1:8" x14ac:dyDescent="0.3">
      <c r="A105" s="1">
        <v>3000</v>
      </c>
      <c r="B105" s="1" t="s">
        <v>46</v>
      </c>
      <c r="C105" s="15">
        <f>C104</f>
        <v>9000</v>
      </c>
      <c r="D105" s="15" t="e">
        <f t="shared" si="8"/>
        <v>#DIV/0!</v>
      </c>
      <c r="E105" s="15">
        <f>E104</f>
        <v>9000</v>
      </c>
      <c r="F105" s="15" t="e">
        <f t="shared" si="9"/>
        <v>#DIV/0!</v>
      </c>
      <c r="G105" s="15" t="e">
        <f t="shared" si="10"/>
        <v>#DIV/0!</v>
      </c>
      <c r="H105" s="6" t="e">
        <f t="shared" si="11"/>
        <v>#DIV/0!</v>
      </c>
    </row>
    <row r="106" spans="1:8" x14ac:dyDescent="0.3">
      <c r="A106">
        <v>4500</v>
      </c>
      <c r="B106" t="s">
        <v>307</v>
      </c>
      <c r="C106" s="4">
        <v>70500</v>
      </c>
      <c r="D106" s="11" t="e">
        <f t="shared" si="8"/>
        <v>#DIV/0!</v>
      </c>
      <c r="E106" s="4">
        <v>50000</v>
      </c>
      <c r="F106" s="11" t="e">
        <f t="shared" si="9"/>
        <v>#DIV/0!</v>
      </c>
      <c r="G106" s="11" t="e">
        <f t="shared" si="10"/>
        <v>#DIV/0!</v>
      </c>
      <c r="H106" s="7" t="e">
        <f t="shared" si="11"/>
        <v>#DIV/0!</v>
      </c>
    </row>
    <row r="107" spans="1:8" x14ac:dyDescent="0.3">
      <c r="A107" s="2">
        <v>4510</v>
      </c>
      <c r="B107" s="2" t="s">
        <v>367</v>
      </c>
      <c r="C107" s="29">
        <v>550000</v>
      </c>
      <c r="D107" s="11" t="e">
        <f t="shared" si="8"/>
        <v>#DIV/0!</v>
      </c>
      <c r="E107" s="29">
        <v>473926</v>
      </c>
      <c r="F107" s="11" t="e">
        <f t="shared" si="9"/>
        <v>#DIV/0!</v>
      </c>
      <c r="G107" s="11" t="e">
        <f t="shared" si="10"/>
        <v>#DIV/0!</v>
      </c>
      <c r="H107" s="7" t="e">
        <f t="shared" si="11"/>
        <v>#DIV/0!</v>
      </c>
    </row>
    <row r="108" spans="1:8" x14ac:dyDescent="0.3">
      <c r="A108" s="2">
        <v>4520</v>
      </c>
      <c r="B108" s="2" t="s">
        <v>368</v>
      </c>
      <c r="C108" s="29">
        <v>1600000</v>
      </c>
      <c r="D108" s="11" t="e">
        <f t="shared" si="8"/>
        <v>#DIV/0!</v>
      </c>
      <c r="E108" s="29">
        <v>1600000</v>
      </c>
      <c r="F108" s="11" t="e">
        <f t="shared" si="9"/>
        <v>#DIV/0!</v>
      </c>
      <c r="G108" s="11" t="e">
        <f t="shared" si="10"/>
        <v>#DIV/0!</v>
      </c>
      <c r="H108" s="7" t="e">
        <f t="shared" si="11"/>
        <v>#DIV/0!</v>
      </c>
    </row>
    <row r="109" spans="1:8" x14ac:dyDescent="0.3">
      <c r="A109" s="2">
        <v>4558</v>
      </c>
      <c r="B109" s="2" t="s">
        <v>369</v>
      </c>
      <c r="C109" s="29">
        <v>210000</v>
      </c>
      <c r="D109" s="11" t="e">
        <f t="shared" si="8"/>
        <v>#DIV/0!</v>
      </c>
      <c r="E109" s="29">
        <v>210000</v>
      </c>
      <c r="F109" s="11" t="e">
        <f t="shared" si="9"/>
        <v>#DIV/0!</v>
      </c>
      <c r="G109" s="11" t="e">
        <f t="shared" si="10"/>
        <v>#DIV/0!</v>
      </c>
      <c r="H109" s="7" t="e">
        <f t="shared" si="11"/>
        <v>#DIV/0!</v>
      </c>
    </row>
    <row r="110" spans="1:8" x14ac:dyDescent="0.3">
      <c r="A110" s="2">
        <v>4514</v>
      </c>
      <c r="B110" s="2" t="s">
        <v>370</v>
      </c>
      <c r="C110" s="29">
        <v>0</v>
      </c>
      <c r="D110" s="11" t="e">
        <f t="shared" si="8"/>
        <v>#DIV/0!</v>
      </c>
      <c r="E110" s="29">
        <v>25000</v>
      </c>
      <c r="F110" s="11" t="e">
        <f t="shared" si="9"/>
        <v>#DIV/0!</v>
      </c>
      <c r="G110" s="11" t="e">
        <f t="shared" si="10"/>
        <v>#DIV/0!</v>
      </c>
      <c r="H110" s="7" t="e">
        <f t="shared" si="11"/>
        <v>#DIV/0!</v>
      </c>
    </row>
    <row r="111" spans="1:8" x14ac:dyDescent="0.3">
      <c r="A111" s="1">
        <v>4000</v>
      </c>
      <c r="B111" s="1" t="s">
        <v>49</v>
      </c>
      <c r="C111" s="15">
        <f>SUM(C106:C110)</f>
        <v>2430500</v>
      </c>
      <c r="D111" s="15" t="e">
        <f t="shared" si="8"/>
        <v>#DIV/0!</v>
      </c>
      <c r="E111" s="15">
        <f>SUM(E106:E110)</f>
        <v>2358926</v>
      </c>
      <c r="F111" s="15" t="e">
        <f t="shared" si="9"/>
        <v>#DIV/0!</v>
      </c>
      <c r="G111" s="15" t="e">
        <f t="shared" si="10"/>
        <v>#DIV/0!</v>
      </c>
      <c r="H111" s="6" t="e">
        <f t="shared" si="11"/>
        <v>#DIV/0!</v>
      </c>
    </row>
    <row r="112" spans="1:8" x14ac:dyDescent="0.3">
      <c r="A112" s="2">
        <v>5200</v>
      </c>
      <c r="B112" s="2" t="s">
        <v>371</v>
      </c>
      <c r="C112" s="29">
        <v>249999</v>
      </c>
      <c r="D112" s="11" t="e">
        <f t="shared" si="8"/>
        <v>#DIV/0!</v>
      </c>
      <c r="E112" s="4">
        <v>305000</v>
      </c>
      <c r="F112" s="11" t="e">
        <f t="shared" si="9"/>
        <v>#DIV/0!</v>
      </c>
      <c r="G112" s="11" t="e">
        <f t="shared" si="10"/>
        <v>#DIV/0!</v>
      </c>
      <c r="H112" s="7" t="e">
        <f t="shared" si="11"/>
        <v>#DIV/0!</v>
      </c>
    </row>
    <row r="113" spans="1:8" x14ac:dyDescent="0.3">
      <c r="B113" s="1" t="s">
        <v>57</v>
      </c>
      <c r="C113" s="15">
        <v>3407195</v>
      </c>
      <c r="D113" s="15" t="e">
        <f t="shared" si="8"/>
        <v>#DIV/0!</v>
      </c>
      <c r="E113" s="5">
        <v>3400662</v>
      </c>
      <c r="F113" s="15" t="e">
        <f t="shared" si="9"/>
        <v>#DIV/0!</v>
      </c>
      <c r="G113" s="15" t="e">
        <f t="shared" si="10"/>
        <v>#DIV/0!</v>
      </c>
      <c r="H113" s="6" t="e">
        <f t="shared" si="11"/>
        <v>#DIV/0!</v>
      </c>
    </row>
    <row r="114" spans="1:8" x14ac:dyDescent="0.3">
      <c r="D114" s="11"/>
      <c r="F114" s="11"/>
      <c r="G114" s="11"/>
      <c r="H114" s="7"/>
    </row>
    <row r="115" spans="1:8" x14ac:dyDescent="0.3">
      <c r="A115" s="91" t="s">
        <v>373</v>
      </c>
      <c r="B115" s="91"/>
      <c r="C115" s="91"/>
      <c r="D115" s="91"/>
      <c r="E115" s="91"/>
      <c r="F115" s="91"/>
      <c r="G115" s="91"/>
      <c r="H115" s="91"/>
    </row>
    <row r="116" spans="1:8" x14ac:dyDescent="0.3">
      <c r="A116">
        <v>1192</v>
      </c>
      <c r="B116" t="s">
        <v>276</v>
      </c>
      <c r="C116" s="4">
        <v>641560</v>
      </c>
      <c r="D116" s="11" t="e">
        <f t="shared" si="8"/>
        <v>#DIV/0!</v>
      </c>
      <c r="E116" s="4">
        <v>717347</v>
      </c>
      <c r="F116" s="11" t="e">
        <f t="shared" si="9"/>
        <v>#DIV/0!</v>
      </c>
      <c r="G116" s="11" t="e">
        <f t="shared" ref="G116:G121" si="12">F116-D116</f>
        <v>#DIV/0!</v>
      </c>
      <c r="H116" s="7" t="e">
        <f t="shared" ref="H116:H121" si="13">G116/D116</f>
        <v>#DIV/0!</v>
      </c>
    </row>
    <row r="117" spans="1:8" x14ac:dyDescent="0.3">
      <c r="A117" s="1">
        <v>1000</v>
      </c>
      <c r="B117" s="1" t="s">
        <v>330</v>
      </c>
      <c r="C117" s="15">
        <f>C116</f>
        <v>641560</v>
      </c>
      <c r="D117" s="15" t="e">
        <f t="shared" si="8"/>
        <v>#DIV/0!</v>
      </c>
      <c r="E117" s="15">
        <f>E116</f>
        <v>717347</v>
      </c>
      <c r="F117" s="15" t="e">
        <f t="shared" si="9"/>
        <v>#DIV/0!</v>
      </c>
      <c r="G117" s="15" t="e">
        <f t="shared" si="12"/>
        <v>#DIV/0!</v>
      </c>
      <c r="H117" s="6" t="e">
        <f t="shared" si="13"/>
        <v>#DIV/0!</v>
      </c>
    </row>
    <row r="118" spans="1:8" x14ac:dyDescent="0.3">
      <c r="A118">
        <v>4300</v>
      </c>
      <c r="B118" t="s">
        <v>171</v>
      </c>
      <c r="C118" s="4">
        <v>0</v>
      </c>
      <c r="D118" s="11" t="e">
        <f t="shared" si="8"/>
        <v>#DIV/0!</v>
      </c>
      <c r="E118" s="4">
        <v>500000</v>
      </c>
      <c r="F118" s="11" t="e">
        <f t="shared" si="9"/>
        <v>#DIV/0!</v>
      </c>
      <c r="G118" s="11" t="e">
        <f t="shared" si="12"/>
        <v>#DIV/0!</v>
      </c>
      <c r="H118" s="7" t="e">
        <f t="shared" si="13"/>
        <v>#DIV/0!</v>
      </c>
    </row>
    <row r="119" spans="1:8" x14ac:dyDescent="0.3">
      <c r="A119" s="1">
        <v>4000</v>
      </c>
      <c r="B119" s="1" t="s">
        <v>49</v>
      </c>
      <c r="C119" s="5">
        <v>0</v>
      </c>
      <c r="D119" s="15" t="e">
        <f t="shared" si="8"/>
        <v>#DIV/0!</v>
      </c>
      <c r="E119" s="5">
        <v>500000</v>
      </c>
      <c r="F119" s="15" t="e">
        <f t="shared" si="9"/>
        <v>#DIV/0!</v>
      </c>
      <c r="G119" s="15" t="e">
        <f t="shared" si="12"/>
        <v>#DIV/0!</v>
      </c>
      <c r="H119" s="6" t="e">
        <f t="shared" si="13"/>
        <v>#DIV/0!</v>
      </c>
    </row>
    <row r="120" spans="1:8" x14ac:dyDescent="0.3">
      <c r="A120">
        <v>5200</v>
      </c>
      <c r="B120" t="s">
        <v>371</v>
      </c>
      <c r="C120" s="4">
        <v>0</v>
      </c>
      <c r="D120" s="11" t="e">
        <f t="shared" si="8"/>
        <v>#DIV/0!</v>
      </c>
      <c r="E120" s="4">
        <v>350000</v>
      </c>
      <c r="F120" s="11" t="e">
        <f t="shared" si="9"/>
        <v>#DIV/0!</v>
      </c>
      <c r="G120" s="11" t="e">
        <f t="shared" si="12"/>
        <v>#DIV/0!</v>
      </c>
      <c r="H120" s="7" t="e">
        <f t="shared" si="13"/>
        <v>#DIV/0!</v>
      </c>
    </row>
    <row r="121" spans="1:8" x14ac:dyDescent="0.3">
      <c r="B121" s="1" t="s">
        <v>57</v>
      </c>
      <c r="C121" s="5">
        <v>1291168</v>
      </c>
      <c r="D121" s="15" t="e">
        <f t="shared" si="8"/>
        <v>#DIV/0!</v>
      </c>
      <c r="E121" s="5">
        <v>1672160</v>
      </c>
      <c r="F121" s="15" t="e">
        <f t="shared" si="9"/>
        <v>#DIV/0!</v>
      </c>
      <c r="G121" s="15" t="e">
        <f t="shared" si="12"/>
        <v>#DIV/0!</v>
      </c>
      <c r="H121" s="6" t="e">
        <f t="shared" si="13"/>
        <v>#DIV/0!</v>
      </c>
    </row>
  </sheetData>
  <mergeCells count="13">
    <mergeCell ref="A63:H63"/>
    <mergeCell ref="A36:H36"/>
    <mergeCell ref="A41:H41"/>
    <mergeCell ref="A47:H47"/>
    <mergeCell ref="A54:H54"/>
    <mergeCell ref="A59:H59"/>
    <mergeCell ref="A115:H115"/>
    <mergeCell ref="A70:H70"/>
    <mergeCell ref="A75:H75"/>
    <mergeCell ref="A80:H80"/>
    <mergeCell ref="A85:H85"/>
    <mergeCell ref="A90:H90"/>
    <mergeCell ref="A95:H9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8B705-5C0D-4695-9A4D-47077DD9CF56}">
  <sheetPr>
    <tabColor rgb="FFFF0000"/>
  </sheetPr>
  <dimension ref="A1:H218"/>
  <sheetViews>
    <sheetView workbookViewId="0">
      <selection activeCell="E12" sqref="E12"/>
    </sheetView>
  </sheetViews>
  <sheetFormatPr defaultRowHeight="14.4" x14ac:dyDescent="0.3"/>
  <cols>
    <col min="2" max="2" width="31" bestFit="1" customWidth="1"/>
    <col min="3" max="3" width="15.109375" bestFit="1" customWidth="1"/>
    <col min="4" max="4" width="15" bestFit="1" customWidth="1"/>
    <col min="5" max="5" width="15.109375" bestFit="1" customWidth="1"/>
    <col min="6" max="6" width="15" bestFit="1" customWidth="1"/>
    <col min="7" max="7" width="10.44140625" bestFit="1" customWidth="1"/>
    <col min="8" max="8" width="11.5546875" bestFit="1" customWidth="1"/>
  </cols>
  <sheetData>
    <row r="1" spans="1:8" x14ac:dyDescent="0.3">
      <c r="A1" s="1">
        <v>100</v>
      </c>
      <c r="B1" s="1" t="s">
        <v>58</v>
      </c>
      <c r="C1" s="12" t="s">
        <v>24</v>
      </c>
      <c r="D1" s="12" t="s">
        <v>269</v>
      </c>
      <c r="E1" s="12" t="s">
        <v>25</v>
      </c>
      <c r="F1" s="12" t="s">
        <v>270</v>
      </c>
      <c r="G1" s="70" t="s">
        <v>61</v>
      </c>
      <c r="H1" s="1" t="s">
        <v>62</v>
      </c>
    </row>
    <row r="2" spans="1:8" x14ac:dyDescent="0.3">
      <c r="B2" s="2" t="s">
        <v>59</v>
      </c>
      <c r="C2" s="12"/>
      <c r="D2" s="12"/>
      <c r="E2" s="12"/>
      <c r="F2" s="12"/>
      <c r="G2" s="70"/>
      <c r="H2" s="1"/>
    </row>
    <row r="3" spans="1:8" x14ac:dyDescent="0.3">
      <c r="A3">
        <v>100</v>
      </c>
      <c r="B3" t="s">
        <v>60</v>
      </c>
      <c r="C3" s="4">
        <v>18205334</v>
      </c>
      <c r="D3" s="4" t="e">
        <f>C3/$J$1</f>
        <v>#DIV/0!</v>
      </c>
      <c r="E3" s="4">
        <v>18486474</v>
      </c>
      <c r="F3" s="4" t="e">
        <f>E3/$J$2</f>
        <v>#DIV/0!</v>
      </c>
      <c r="G3" s="11" t="e">
        <f>F3-D3</f>
        <v>#DIV/0!</v>
      </c>
      <c r="H3" s="8" t="e">
        <f>G3/D3</f>
        <v>#DIV/0!</v>
      </c>
    </row>
    <row r="4" spans="1:8" x14ac:dyDescent="0.3">
      <c r="A4">
        <v>200</v>
      </c>
      <c r="B4" t="s">
        <v>63</v>
      </c>
      <c r="C4" s="4">
        <v>8359821</v>
      </c>
      <c r="D4" s="4" t="e">
        <f t="shared" ref="D4:D67" si="0">C4/$J$1</f>
        <v>#DIV/0!</v>
      </c>
      <c r="E4" s="4">
        <v>8775436</v>
      </c>
      <c r="F4" s="4" t="e">
        <f t="shared" ref="F4:F67" si="1">E4/$J$2</f>
        <v>#DIV/0!</v>
      </c>
      <c r="G4" s="11" t="e">
        <f t="shared" ref="G4:G67" si="2">F4-D4</f>
        <v>#DIV/0!</v>
      </c>
      <c r="H4" s="8" t="e">
        <f t="shared" ref="H4:H67" si="3">G4/D4</f>
        <v>#DIV/0!</v>
      </c>
    </row>
    <row r="5" spans="1:8" x14ac:dyDescent="0.3">
      <c r="A5">
        <v>500</v>
      </c>
      <c r="B5" t="s">
        <v>64</v>
      </c>
      <c r="C5" s="4">
        <v>39200</v>
      </c>
      <c r="D5" s="4" t="e">
        <f t="shared" si="0"/>
        <v>#DIV/0!</v>
      </c>
      <c r="E5" s="4">
        <v>28000</v>
      </c>
      <c r="F5" s="4" t="e">
        <f t="shared" si="1"/>
        <v>#DIV/0!</v>
      </c>
      <c r="G5" s="11" t="e">
        <f t="shared" si="2"/>
        <v>#DIV/0!</v>
      </c>
      <c r="H5" s="8" t="e">
        <f t="shared" si="3"/>
        <v>#DIV/0!</v>
      </c>
    </row>
    <row r="6" spans="1:8" x14ac:dyDescent="0.3">
      <c r="A6">
        <v>600</v>
      </c>
      <c r="B6" t="s">
        <v>65</v>
      </c>
      <c r="C6" s="4">
        <v>2678637</v>
      </c>
      <c r="D6" s="4" t="e">
        <f t="shared" si="0"/>
        <v>#DIV/0!</v>
      </c>
      <c r="E6" s="4">
        <v>1489046</v>
      </c>
      <c r="F6" s="4" t="e">
        <f t="shared" si="1"/>
        <v>#DIV/0!</v>
      </c>
      <c r="G6" s="11" t="e">
        <f t="shared" si="2"/>
        <v>#DIV/0!</v>
      </c>
      <c r="H6" s="8" t="e">
        <f t="shared" si="3"/>
        <v>#DIV/0!</v>
      </c>
    </row>
    <row r="7" spans="1:8" x14ac:dyDescent="0.3">
      <c r="A7">
        <v>700</v>
      </c>
      <c r="B7" t="s">
        <v>95</v>
      </c>
      <c r="C7" s="4">
        <v>5000</v>
      </c>
      <c r="D7" s="4" t="e">
        <f t="shared" si="0"/>
        <v>#DIV/0!</v>
      </c>
      <c r="E7" s="4">
        <v>5000</v>
      </c>
      <c r="F7" s="4" t="e">
        <f t="shared" si="1"/>
        <v>#DIV/0!</v>
      </c>
      <c r="G7" s="11" t="e">
        <f t="shared" si="2"/>
        <v>#DIV/0!</v>
      </c>
      <c r="H7" s="8" t="e">
        <f t="shared" si="3"/>
        <v>#DIV/0!</v>
      </c>
    </row>
    <row r="8" spans="1:8" x14ac:dyDescent="0.3">
      <c r="A8">
        <v>900</v>
      </c>
      <c r="B8" t="s">
        <v>39</v>
      </c>
      <c r="C8" s="4">
        <v>3600</v>
      </c>
      <c r="D8" s="4" t="e">
        <f t="shared" si="0"/>
        <v>#DIV/0!</v>
      </c>
      <c r="E8" s="4">
        <v>3000</v>
      </c>
      <c r="F8" s="4" t="e">
        <f t="shared" si="1"/>
        <v>#DIV/0!</v>
      </c>
      <c r="G8" s="11" t="e">
        <f t="shared" si="2"/>
        <v>#DIV/0!</v>
      </c>
      <c r="H8" s="8" t="e">
        <f t="shared" si="3"/>
        <v>#DIV/0!</v>
      </c>
    </row>
    <row r="9" spans="1:8" x14ac:dyDescent="0.3">
      <c r="B9" t="s">
        <v>114</v>
      </c>
      <c r="C9" s="4"/>
      <c r="D9" s="4"/>
      <c r="E9" s="4"/>
      <c r="F9" s="4"/>
      <c r="G9" s="11"/>
      <c r="H9" s="8"/>
    </row>
    <row r="10" spans="1:8" x14ac:dyDescent="0.3">
      <c r="A10">
        <v>100</v>
      </c>
      <c r="B10" t="s">
        <v>60</v>
      </c>
      <c r="C10" s="4">
        <v>226048</v>
      </c>
      <c r="D10" s="4" t="e">
        <f t="shared" si="0"/>
        <v>#DIV/0!</v>
      </c>
      <c r="E10" s="4">
        <v>235608</v>
      </c>
      <c r="F10" s="4" t="e">
        <f t="shared" si="1"/>
        <v>#DIV/0!</v>
      </c>
      <c r="G10" s="11" t="e">
        <f t="shared" si="2"/>
        <v>#DIV/0!</v>
      </c>
      <c r="H10" s="8" t="e">
        <f t="shared" si="3"/>
        <v>#DIV/0!</v>
      </c>
    </row>
    <row r="11" spans="1:8" x14ac:dyDescent="0.3">
      <c r="A11">
        <v>200</v>
      </c>
      <c r="B11" t="s">
        <v>63</v>
      </c>
      <c r="C11" s="4">
        <v>102244</v>
      </c>
      <c r="D11" s="4" t="e">
        <f t="shared" si="0"/>
        <v>#DIV/0!</v>
      </c>
      <c r="E11" s="4">
        <v>109359</v>
      </c>
      <c r="F11" s="4" t="e">
        <f t="shared" si="1"/>
        <v>#DIV/0!</v>
      </c>
      <c r="G11" s="11" t="e">
        <f t="shared" si="2"/>
        <v>#DIV/0!</v>
      </c>
      <c r="H11" s="8" t="e">
        <f t="shared" si="3"/>
        <v>#DIV/0!</v>
      </c>
    </row>
    <row r="12" spans="1:8" x14ac:dyDescent="0.3">
      <c r="A12" s="21">
        <v>100</v>
      </c>
      <c r="B12" s="21" t="s">
        <v>66</v>
      </c>
      <c r="C12" s="22">
        <f>SUM(C3:C11)</f>
        <v>29619884</v>
      </c>
      <c r="D12" s="5" t="e">
        <f t="shared" si="0"/>
        <v>#DIV/0!</v>
      </c>
      <c r="E12" s="22">
        <f>SUM(E3:E11)</f>
        <v>29131923</v>
      </c>
      <c r="F12" s="5" t="e">
        <f t="shared" si="1"/>
        <v>#DIV/0!</v>
      </c>
      <c r="G12" s="15" t="e">
        <f t="shared" si="2"/>
        <v>#DIV/0!</v>
      </c>
      <c r="H12" s="14" t="e">
        <f t="shared" si="3"/>
        <v>#DIV/0!</v>
      </c>
    </row>
    <row r="13" spans="1:8" x14ac:dyDescent="0.3">
      <c r="A13" s="20"/>
      <c r="B13" s="21"/>
      <c r="C13" s="22"/>
      <c r="D13" s="4"/>
      <c r="E13" s="22"/>
      <c r="F13" s="4"/>
      <c r="G13" s="11"/>
      <c r="H13" s="8"/>
    </row>
    <row r="14" spans="1:8" x14ac:dyDescent="0.3">
      <c r="A14" s="46">
        <v>200</v>
      </c>
      <c r="B14" s="21" t="s">
        <v>115</v>
      </c>
      <c r="C14" s="22"/>
      <c r="D14" s="4"/>
      <c r="E14" s="22"/>
      <c r="F14" s="4"/>
      <c r="G14" s="11"/>
      <c r="H14" s="8"/>
    </row>
    <row r="15" spans="1:8" x14ac:dyDescent="0.3">
      <c r="A15">
        <v>500</v>
      </c>
      <c r="B15" t="s">
        <v>64</v>
      </c>
      <c r="C15" s="25">
        <v>11000</v>
      </c>
      <c r="D15" s="4" t="e">
        <f t="shared" si="0"/>
        <v>#DIV/0!</v>
      </c>
      <c r="E15" s="25">
        <v>11000</v>
      </c>
      <c r="F15" s="4" t="e">
        <f t="shared" si="1"/>
        <v>#DIV/0!</v>
      </c>
      <c r="G15" s="11" t="e">
        <f t="shared" si="2"/>
        <v>#DIV/0!</v>
      </c>
      <c r="H15" s="8" t="e">
        <f t="shared" si="3"/>
        <v>#DIV/0!</v>
      </c>
    </row>
    <row r="16" spans="1:8" x14ac:dyDescent="0.3">
      <c r="A16" s="46">
        <v>200</v>
      </c>
      <c r="B16" s="1" t="s">
        <v>116</v>
      </c>
      <c r="C16" s="22">
        <f>SUM(C15)</f>
        <v>11000</v>
      </c>
      <c r="D16" s="5" t="e">
        <f t="shared" si="0"/>
        <v>#DIV/0!</v>
      </c>
      <c r="E16" s="22">
        <f>SUM(E15)</f>
        <v>11000</v>
      </c>
      <c r="F16" s="5" t="e">
        <f t="shared" si="1"/>
        <v>#DIV/0!</v>
      </c>
      <c r="G16" s="15" t="e">
        <f t="shared" si="2"/>
        <v>#DIV/0!</v>
      </c>
      <c r="H16" s="14" t="e">
        <f t="shared" si="3"/>
        <v>#DIV/0!</v>
      </c>
    </row>
    <row r="17" spans="1:8" x14ac:dyDescent="0.3">
      <c r="B17" s="1"/>
      <c r="C17" s="22"/>
      <c r="D17" s="4"/>
      <c r="E17" s="22"/>
      <c r="F17" s="4"/>
      <c r="G17" s="11"/>
      <c r="H17" s="8"/>
    </row>
    <row r="18" spans="1:8" x14ac:dyDescent="0.3">
      <c r="A18" s="46">
        <v>300</v>
      </c>
      <c r="B18" s="21" t="s">
        <v>67</v>
      </c>
      <c r="C18" s="24"/>
      <c r="D18" s="4"/>
      <c r="E18" s="24"/>
      <c r="F18" s="4"/>
      <c r="G18" s="11"/>
      <c r="H18" s="8"/>
    </row>
    <row r="19" spans="1:8" x14ac:dyDescent="0.3">
      <c r="A19" s="20"/>
      <c r="B19" s="26" t="s">
        <v>59</v>
      </c>
      <c r="C19" s="24"/>
      <c r="D19" s="4"/>
      <c r="E19" s="24"/>
      <c r="F19" s="4"/>
      <c r="G19" s="11"/>
      <c r="H19" s="8"/>
    </row>
    <row r="20" spans="1:8" x14ac:dyDescent="0.3">
      <c r="A20">
        <v>100</v>
      </c>
      <c r="B20" t="s">
        <v>60</v>
      </c>
      <c r="C20" s="4">
        <v>1707823</v>
      </c>
      <c r="D20" s="4" t="e">
        <f t="shared" si="0"/>
        <v>#DIV/0!</v>
      </c>
      <c r="E20" s="4">
        <v>1768133</v>
      </c>
      <c r="F20" s="4" t="e">
        <f t="shared" si="1"/>
        <v>#DIV/0!</v>
      </c>
      <c r="G20" s="11" t="e">
        <f t="shared" si="2"/>
        <v>#DIV/0!</v>
      </c>
      <c r="H20" s="8" t="e">
        <f t="shared" si="3"/>
        <v>#DIV/0!</v>
      </c>
    </row>
    <row r="21" spans="1:8" x14ac:dyDescent="0.3">
      <c r="A21">
        <v>200</v>
      </c>
      <c r="B21" s="2" t="s">
        <v>63</v>
      </c>
      <c r="C21" s="4">
        <v>781874</v>
      </c>
      <c r="D21" s="4" t="e">
        <f t="shared" si="0"/>
        <v>#DIV/0!</v>
      </c>
      <c r="E21" s="4">
        <v>853966</v>
      </c>
      <c r="F21" s="4" t="e">
        <f t="shared" si="1"/>
        <v>#DIV/0!</v>
      </c>
      <c r="G21" s="11" t="e">
        <f t="shared" si="2"/>
        <v>#DIV/0!</v>
      </c>
      <c r="H21" s="8" t="e">
        <f t="shared" si="3"/>
        <v>#DIV/0!</v>
      </c>
    </row>
    <row r="22" spans="1:8" x14ac:dyDescent="0.3">
      <c r="A22">
        <v>600</v>
      </c>
      <c r="B22" t="s">
        <v>65</v>
      </c>
      <c r="C22" s="4">
        <v>21500</v>
      </c>
      <c r="D22" s="4" t="e">
        <f t="shared" si="0"/>
        <v>#DIV/0!</v>
      </c>
      <c r="E22" s="4">
        <v>20500</v>
      </c>
      <c r="F22" s="4" t="e">
        <f t="shared" si="1"/>
        <v>#DIV/0!</v>
      </c>
      <c r="G22" s="11" t="e">
        <f t="shared" si="2"/>
        <v>#DIV/0!</v>
      </c>
      <c r="H22" s="8" t="e">
        <f t="shared" si="3"/>
        <v>#DIV/0!</v>
      </c>
    </row>
    <row r="23" spans="1:8" x14ac:dyDescent="0.3">
      <c r="B23" t="s">
        <v>114</v>
      </c>
      <c r="C23" s="4"/>
      <c r="D23" s="4"/>
      <c r="E23" s="4"/>
      <c r="F23" s="4"/>
      <c r="G23" s="11"/>
      <c r="H23" s="8"/>
    </row>
    <row r="24" spans="1:8" x14ac:dyDescent="0.3">
      <c r="A24">
        <v>100</v>
      </c>
      <c r="B24" t="s">
        <v>60</v>
      </c>
      <c r="C24" s="4">
        <v>144235</v>
      </c>
      <c r="D24" s="4" t="e">
        <f t="shared" si="0"/>
        <v>#DIV/0!</v>
      </c>
      <c r="E24" s="4">
        <v>150616</v>
      </c>
      <c r="F24" s="4" t="e">
        <f t="shared" si="1"/>
        <v>#DIV/0!</v>
      </c>
      <c r="G24" s="11" t="e">
        <f t="shared" si="2"/>
        <v>#DIV/0!</v>
      </c>
      <c r="H24" s="8" t="e">
        <f t="shared" si="3"/>
        <v>#DIV/0!</v>
      </c>
    </row>
    <row r="25" spans="1:8" x14ac:dyDescent="0.3">
      <c r="A25">
        <v>200</v>
      </c>
      <c r="B25" t="s">
        <v>63</v>
      </c>
      <c r="C25" s="4">
        <v>62739</v>
      </c>
      <c r="D25" s="4" t="e">
        <f t="shared" si="0"/>
        <v>#DIV/0!</v>
      </c>
      <c r="E25" s="4">
        <v>67356</v>
      </c>
      <c r="F25" s="4" t="e">
        <f t="shared" si="1"/>
        <v>#DIV/0!</v>
      </c>
      <c r="G25" s="11" t="e">
        <f t="shared" si="2"/>
        <v>#DIV/0!</v>
      </c>
      <c r="H25" s="8" t="e">
        <f t="shared" si="3"/>
        <v>#DIV/0!</v>
      </c>
    </row>
    <row r="26" spans="1:8" x14ac:dyDescent="0.3">
      <c r="A26" s="1">
        <v>300</v>
      </c>
      <c r="B26" s="1" t="s">
        <v>68</v>
      </c>
      <c r="C26" s="5">
        <f>SUM(C20:C25)</f>
        <v>2718171</v>
      </c>
      <c r="D26" s="5" t="e">
        <f t="shared" si="0"/>
        <v>#DIV/0!</v>
      </c>
      <c r="E26" s="5">
        <f>SUM(E20:E25)</f>
        <v>2860571</v>
      </c>
      <c r="F26" s="5" t="e">
        <f t="shared" si="1"/>
        <v>#DIV/0!</v>
      </c>
      <c r="G26" s="15" t="e">
        <f t="shared" si="2"/>
        <v>#DIV/0!</v>
      </c>
      <c r="H26" s="14" t="e">
        <f t="shared" si="3"/>
        <v>#DIV/0!</v>
      </c>
    </row>
    <row r="27" spans="1:8" x14ac:dyDescent="0.3">
      <c r="C27" s="4"/>
      <c r="D27" s="4"/>
      <c r="E27" s="4"/>
      <c r="F27" s="4"/>
      <c r="G27" s="11"/>
      <c r="H27" s="8"/>
    </row>
    <row r="28" spans="1:8" x14ac:dyDescent="0.3">
      <c r="A28" s="1">
        <v>400</v>
      </c>
      <c r="B28" s="1" t="s">
        <v>70</v>
      </c>
      <c r="C28" s="4"/>
      <c r="D28" s="4"/>
      <c r="E28" s="4"/>
      <c r="F28" s="4"/>
      <c r="G28" s="11"/>
      <c r="H28" s="8"/>
    </row>
    <row r="29" spans="1:8" x14ac:dyDescent="0.3">
      <c r="B29" s="2" t="s">
        <v>59</v>
      </c>
      <c r="C29" s="4"/>
      <c r="D29" s="4" t="e">
        <f t="shared" si="0"/>
        <v>#DIV/0!</v>
      </c>
      <c r="E29" s="4"/>
      <c r="F29" s="4"/>
      <c r="G29" s="11"/>
      <c r="H29" s="8"/>
    </row>
    <row r="30" spans="1:8" x14ac:dyDescent="0.3">
      <c r="A30">
        <v>100</v>
      </c>
      <c r="B30" t="s">
        <v>60</v>
      </c>
      <c r="C30" s="4">
        <v>1678267</v>
      </c>
      <c r="D30" s="4" t="e">
        <f t="shared" si="0"/>
        <v>#DIV/0!</v>
      </c>
      <c r="E30" s="4">
        <v>1764593</v>
      </c>
      <c r="F30" s="4" t="e">
        <f t="shared" si="1"/>
        <v>#DIV/0!</v>
      </c>
      <c r="G30" s="11" t="e">
        <f t="shared" si="2"/>
        <v>#DIV/0!</v>
      </c>
      <c r="H30" s="8" t="e">
        <f t="shared" si="3"/>
        <v>#DIV/0!</v>
      </c>
    </row>
    <row r="31" spans="1:8" x14ac:dyDescent="0.3">
      <c r="A31">
        <v>200</v>
      </c>
      <c r="B31" s="2" t="s">
        <v>63</v>
      </c>
      <c r="C31" s="4">
        <v>833591</v>
      </c>
      <c r="D31" s="4" t="e">
        <f t="shared" si="0"/>
        <v>#DIV/0!</v>
      </c>
      <c r="E31" s="4">
        <v>909833</v>
      </c>
      <c r="F31" s="4" t="e">
        <f t="shared" si="1"/>
        <v>#DIV/0!</v>
      </c>
      <c r="G31" s="11" t="e">
        <f t="shared" si="2"/>
        <v>#DIV/0!</v>
      </c>
      <c r="H31" s="8" t="e">
        <f t="shared" si="3"/>
        <v>#DIV/0!</v>
      </c>
    </row>
    <row r="32" spans="1:8" x14ac:dyDescent="0.3">
      <c r="A32">
        <v>600</v>
      </c>
      <c r="B32" t="s">
        <v>65</v>
      </c>
      <c r="C32" s="4">
        <v>408678</v>
      </c>
      <c r="D32" s="4" t="e">
        <f t="shared" si="0"/>
        <v>#DIV/0!</v>
      </c>
      <c r="E32" s="4">
        <v>405500</v>
      </c>
      <c r="F32" s="4" t="e">
        <f t="shared" si="1"/>
        <v>#DIV/0!</v>
      </c>
      <c r="G32" s="11" t="e">
        <f t="shared" si="2"/>
        <v>#DIV/0!</v>
      </c>
      <c r="H32" s="8" t="e">
        <f t="shared" si="3"/>
        <v>#DIV/0!</v>
      </c>
    </row>
    <row r="33" spans="1:8" x14ac:dyDescent="0.3">
      <c r="B33" t="s">
        <v>114</v>
      </c>
      <c r="C33" s="4"/>
      <c r="D33" s="4"/>
      <c r="E33" s="4"/>
      <c r="F33" s="4"/>
      <c r="G33" s="11"/>
      <c r="H33" s="8"/>
    </row>
    <row r="34" spans="1:8" x14ac:dyDescent="0.3">
      <c r="A34">
        <v>100</v>
      </c>
      <c r="B34" t="s">
        <v>60</v>
      </c>
      <c r="C34" s="4">
        <v>276024</v>
      </c>
      <c r="D34" s="4" t="e">
        <f t="shared" si="0"/>
        <v>#DIV/0!</v>
      </c>
      <c r="E34" s="4">
        <v>288313</v>
      </c>
      <c r="F34" s="4" t="e">
        <f t="shared" si="1"/>
        <v>#DIV/0!</v>
      </c>
      <c r="G34" s="11" t="e">
        <f t="shared" si="2"/>
        <v>#DIV/0!</v>
      </c>
      <c r="H34" s="8" t="e">
        <f t="shared" si="3"/>
        <v>#DIV/0!</v>
      </c>
    </row>
    <row r="35" spans="1:8" x14ac:dyDescent="0.3">
      <c r="A35">
        <v>200</v>
      </c>
      <c r="B35" t="s">
        <v>63</v>
      </c>
      <c r="C35" s="4">
        <v>136164</v>
      </c>
      <c r="D35" s="4" t="e">
        <f t="shared" si="0"/>
        <v>#DIV/0!</v>
      </c>
      <c r="E35" s="4">
        <v>145809</v>
      </c>
      <c r="F35" s="4" t="e">
        <f t="shared" si="1"/>
        <v>#DIV/0!</v>
      </c>
      <c r="G35" s="11" t="e">
        <f t="shared" si="2"/>
        <v>#DIV/0!</v>
      </c>
      <c r="H35" s="8" t="e">
        <f t="shared" si="3"/>
        <v>#DIV/0!</v>
      </c>
    </row>
    <row r="36" spans="1:8" x14ac:dyDescent="0.3">
      <c r="A36" s="1">
        <v>400</v>
      </c>
      <c r="B36" s="1" t="s">
        <v>71</v>
      </c>
      <c r="C36" s="5">
        <f>SUM(C30:C35)</f>
        <v>3332724</v>
      </c>
      <c r="D36" s="5" t="e">
        <f t="shared" si="0"/>
        <v>#DIV/0!</v>
      </c>
      <c r="E36" s="5">
        <f>SUM(E30:E35)</f>
        <v>3514048</v>
      </c>
      <c r="F36" s="5" t="e">
        <f t="shared" si="1"/>
        <v>#DIV/0!</v>
      </c>
      <c r="G36" s="15" t="e">
        <f t="shared" si="2"/>
        <v>#DIV/0!</v>
      </c>
      <c r="H36" s="14" t="e">
        <f t="shared" si="3"/>
        <v>#DIV/0!</v>
      </c>
    </row>
    <row r="37" spans="1:8" x14ac:dyDescent="0.3">
      <c r="C37" s="4"/>
      <c r="D37" s="4"/>
      <c r="E37" s="4"/>
      <c r="F37" s="4"/>
      <c r="G37" s="11"/>
      <c r="H37" s="8"/>
    </row>
    <row r="38" spans="1:8" x14ac:dyDescent="0.3">
      <c r="A38" s="1">
        <v>800</v>
      </c>
      <c r="B38" s="1" t="s">
        <v>74</v>
      </c>
      <c r="C38" s="4"/>
      <c r="D38" s="4"/>
      <c r="E38" s="4"/>
      <c r="F38" s="4"/>
      <c r="G38" s="11"/>
      <c r="H38" s="8"/>
    </row>
    <row r="39" spans="1:8" x14ac:dyDescent="0.3">
      <c r="A39">
        <v>100</v>
      </c>
      <c r="B39" t="s">
        <v>60</v>
      </c>
      <c r="C39" s="4">
        <v>31913</v>
      </c>
      <c r="D39" s="4" t="e">
        <f t="shared" si="0"/>
        <v>#DIV/0!</v>
      </c>
      <c r="E39" s="4">
        <v>32692</v>
      </c>
      <c r="F39" s="4" t="e">
        <f t="shared" si="1"/>
        <v>#DIV/0!</v>
      </c>
      <c r="G39" s="11" t="e">
        <f t="shared" si="2"/>
        <v>#DIV/0!</v>
      </c>
      <c r="H39" s="8" t="e">
        <f t="shared" si="3"/>
        <v>#DIV/0!</v>
      </c>
    </row>
    <row r="40" spans="1:8" x14ac:dyDescent="0.3">
      <c r="A40">
        <v>200</v>
      </c>
      <c r="B40" s="2" t="s">
        <v>63</v>
      </c>
      <c r="C40" s="4">
        <v>19515</v>
      </c>
      <c r="D40" s="4" t="e">
        <f t="shared" si="0"/>
        <v>#DIV/0!</v>
      </c>
      <c r="E40" s="4">
        <v>20651</v>
      </c>
      <c r="F40" s="4" t="e">
        <f t="shared" si="1"/>
        <v>#DIV/0!</v>
      </c>
      <c r="G40" s="11" t="e">
        <f t="shared" si="2"/>
        <v>#DIV/0!</v>
      </c>
      <c r="H40" s="8" t="e">
        <f t="shared" si="3"/>
        <v>#DIV/0!</v>
      </c>
    </row>
    <row r="41" spans="1:8" x14ac:dyDescent="0.3">
      <c r="A41" s="1">
        <v>800</v>
      </c>
      <c r="B41" s="1" t="s">
        <v>75</v>
      </c>
      <c r="C41" s="5">
        <f>SUM(C39:C40)</f>
        <v>51428</v>
      </c>
      <c r="D41" s="5" t="e">
        <f t="shared" si="0"/>
        <v>#DIV/0!</v>
      </c>
      <c r="E41" s="5">
        <f>SUM(E39:E40)</f>
        <v>53343</v>
      </c>
      <c r="F41" s="5" t="e">
        <f t="shared" si="1"/>
        <v>#DIV/0!</v>
      </c>
      <c r="G41" s="15" t="e">
        <f t="shared" si="2"/>
        <v>#DIV/0!</v>
      </c>
      <c r="H41" s="14" t="e">
        <f t="shared" si="3"/>
        <v>#DIV/0!</v>
      </c>
    </row>
    <row r="42" spans="1:8" x14ac:dyDescent="0.3">
      <c r="C42" s="4"/>
      <c r="D42" s="4"/>
      <c r="E42" s="4"/>
      <c r="F42" s="4"/>
      <c r="G42" s="11"/>
      <c r="H42" s="8"/>
    </row>
    <row r="43" spans="1:8" x14ac:dyDescent="0.3">
      <c r="A43" s="1">
        <v>910</v>
      </c>
      <c r="B43" s="1" t="s">
        <v>76</v>
      </c>
      <c r="C43" s="4"/>
      <c r="D43" s="4"/>
      <c r="E43" s="4"/>
      <c r="F43" s="4"/>
      <c r="G43" s="11"/>
      <c r="H43" s="8"/>
    </row>
    <row r="44" spans="1:8" x14ac:dyDescent="0.3">
      <c r="B44" s="2" t="s">
        <v>59</v>
      </c>
      <c r="C44" s="4"/>
      <c r="D44" s="4"/>
      <c r="E44" s="4"/>
      <c r="F44" s="4"/>
      <c r="G44" s="11"/>
      <c r="H44" s="8"/>
    </row>
    <row r="45" spans="1:8" x14ac:dyDescent="0.3">
      <c r="A45">
        <v>100</v>
      </c>
      <c r="B45" t="s">
        <v>60</v>
      </c>
      <c r="C45" s="4">
        <v>54407</v>
      </c>
      <c r="D45" s="4" t="e">
        <f t="shared" si="0"/>
        <v>#DIV/0!</v>
      </c>
      <c r="E45" s="4">
        <v>55496</v>
      </c>
      <c r="F45" s="4" t="e">
        <f t="shared" si="1"/>
        <v>#DIV/0!</v>
      </c>
      <c r="G45" s="11" t="e">
        <f t="shared" si="2"/>
        <v>#DIV/0!</v>
      </c>
      <c r="H45" s="8" t="e">
        <f t="shared" si="3"/>
        <v>#DIV/0!</v>
      </c>
    </row>
    <row r="46" spans="1:8" x14ac:dyDescent="0.3">
      <c r="A46">
        <v>200</v>
      </c>
      <c r="B46" s="2" t="s">
        <v>63</v>
      </c>
      <c r="C46" s="4">
        <v>1144</v>
      </c>
      <c r="D46" s="4" t="e">
        <f t="shared" si="0"/>
        <v>#DIV/0!</v>
      </c>
      <c r="E46" s="4">
        <v>1166</v>
      </c>
      <c r="F46" s="4" t="e">
        <f t="shared" si="1"/>
        <v>#DIV/0!</v>
      </c>
      <c r="G46" s="11" t="e">
        <f t="shared" si="2"/>
        <v>#DIV/0!</v>
      </c>
      <c r="H46" s="8" t="e">
        <f t="shared" si="3"/>
        <v>#DIV/0!</v>
      </c>
    </row>
    <row r="47" spans="1:8" x14ac:dyDescent="0.3">
      <c r="A47">
        <v>500</v>
      </c>
      <c r="B47" t="s">
        <v>64</v>
      </c>
      <c r="C47" s="4">
        <v>10000</v>
      </c>
      <c r="D47" s="4" t="e">
        <f t="shared" si="0"/>
        <v>#DIV/0!</v>
      </c>
      <c r="E47" s="4">
        <v>10000</v>
      </c>
      <c r="F47" s="4" t="e">
        <f t="shared" si="1"/>
        <v>#DIV/0!</v>
      </c>
      <c r="G47" s="11" t="e">
        <f t="shared" si="2"/>
        <v>#DIV/0!</v>
      </c>
      <c r="H47" s="8" t="e">
        <f t="shared" si="3"/>
        <v>#DIV/0!</v>
      </c>
    </row>
    <row r="48" spans="1:8" x14ac:dyDescent="0.3">
      <c r="A48">
        <v>600</v>
      </c>
      <c r="B48" t="s">
        <v>65</v>
      </c>
      <c r="C48" s="4">
        <v>10000</v>
      </c>
      <c r="D48" s="4" t="e">
        <f t="shared" si="0"/>
        <v>#DIV/0!</v>
      </c>
      <c r="E48" s="4">
        <v>10000</v>
      </c>
      <c r="F48" s="4" t="e">
        <f t="shared" si="1"/>
        <v>#DIV/0!</v>
      </c>
      <c r="G48" s="11" t="e">
        <f t="shared" si="2"/>
        <v>#DIV/0!</v>
      </c>
      <c r="H48" s="8" t="e">
        <f t="shared" si="3"/>
        <v>#DIV/0!</v>
      </c>
    </row>
    <row r="49" spans="1:8" x14ac:dyDescent="0.3">
      <c r="B49" t="s">
        <v>114</v>
      </c>
      <c r="C49" s="4"/>
      <c r="D49" s="4"/>
      <c r="E49" s="4"/>
      <c r="F49" s="4"/>
      <c r="G49" s="11"/>
      <c r="H49" s="8"/>
    </row>
    <row r="50" spans="1:8" x14ac:dyDescent="0.3">
      <c r="A50">
        <v>100</v>
      </c>
      <c r="B50" t="s">
        <v>60</v>
      </c>
      <c r="C50" s="4">
        <v>53648</v>
      </c>
      <c r="D50" s="4" t="e">
        <f t="shared" si="0"/>
        <v>#DIV/0!</v>
      </c>
      <c r="E50" s="4">
        <v>54893</v>
      </c>
      <c r="F50" s="4" t="e">
        <f t="shared" si="1"/>
        <v>#DIV/0!</v>
      </c>
      <c r="G50" s="11" t="e">
        <f t="shared" si="2"/>
        <v>#DIV/0!</v>
      </c>
      <c r="H50" s="8" t="e">
        <f t="shared" si="3"/>
        <v>#DIV/0!</v>
      </c>
    </row>
    <row r="51" spans="1:8" x14ac:dyDescent="0.3">
      <c r="A51">
        <v>200</v>
      </c>
      <c r="B51" t="s">
        <v>63</v>
      </c>
      <c r="C51" s="4">
        <v>22535</v>
      </c>
      <c r="D51" s="4" t="e">
        <f t="shared" si="0"/>
        <v>#DIV/0!</v>
      </c>
      <c r="E51" s="4">
        <v>23693</v>
      </c>
      <c r="F51" s="4" t="e">
        <f t="shared" si="1"/>
        <v>#DIV/0!</v>
      </c>
      <c r="G51" s="11" t="e">
        <f t="shared" si="2"/>
        <v>#DIV/0!</v>
      </c>
      <c r="H51" s="8" t="e">
        <f t="shared" si="3"/>
        <v>#DIV/0!</v>
      </c>
    </row>
    <row r="52" spans="1:8" x14ac:dyDescent="0.3">
      <c r="A52" s="1">
        <v>910</v>
      </c>
      <c r="B52" s="1" t="s">
        <v>78</v>
      </c>
      <c r="C52" s="5">
        <f>SUM(C45:C51)</f>
        <v>151734</v>
      </c>
      <c r="D52" s="5" t="e">
        <f t="shared" si="0"/>
        <v>#DIV/0!</v>
      </c>
      <c r="E52" s="5">
        <f>SUM(E45:E51)</f>
        <v>155248</v>
      </c>
      <c r="F52" s="5" t="e">
        <f t="shared" si="1"/>
        <v>#DIV/0!</v>
      </c>
      <c r="G52" s="15" t="e">
        <f t="shared" si="2"/>
        <v>#DIV/0!</v>
      </c>
      <c r="H52" s="14" t="e">
        <f t="shared" si="3"/>
        <v>#DIV/0!</v>
      </c>
    </row>
    <row r="53" spans="1:8" x14ac:dyDescent="0.3">
      <c r="C53" s="4"/>
      <c r="D53" s="4"/>
      <c r="E53" s="4"/>
      <c r="F53" s="4"/>
      <c r="G53" s="11"/>
      <c r="H53" s="8"/>
    </row>
    <row r="54" spans="1:8" x14ac:dyDescent="0.3">
      <c r="A54" s="1">
        <v>920</v>
      </c>
      <c r="B54" s="1" t="s">
        <v>79</v>
      </c>
      <c r="C54" s="4"/>
      <c r="D54" s="4"/>
      <c r="E54" s="4"/>
      <c r="F54" s="4"/>
      <c r="G54" s="11"/>
      <c r="H54" s="8"/>
    </row>
    <row r="55" spans="1:8" x14ac:dyDescent="0.3">
      <c r="A55">
        <v>100</v>
      </c>
      <c r="B55" t="s">
        <v>60</v>
      </c>
      <c r="C55" s="4">
        <v>221626</v>
      </c>
      <c r="D55" s="4" t="e">
        <f t="shared" si="0"/>
        <v>#DIV/0!</v>
      </c>
      <c r="E55" s="4">
        <v>226058</v>
      </c>
      <c r="F55" s="4" t="e">
        <f t="shared" si="1"/>
        <v>#DIV/0!</v>
      </c>
      <c r="G55" s="11" t="e">
        <f t="shared" si="2"/>
        <v>#DIV/0!</v>
      </c>
      <c r="H55" s="8" t="e">
        <f t="shared" si="3"/>
        <v>#DIV/0!</v>
      </c>
    </row>
    <row r="56" spans="1:8" x14ac:dyDescent="0.3">
      <c r="A56">
        <v>200</v>
      </c>
      <c r="B56" s="2" t="s">
        <v>63</v>
      </c>
      <c r="C56" s="4">
        <v>11525</v>
      </c>
      <c r="D56" s="4" t="e">
        <f t="shared" si="0"/>
        <v>#DIV/0!</v>
      </c>
      <c r="E56" s="4">
        <v>11756</v>
      </c>
      <c r="F56" s="4" t="e">
        <f t="shared" si="1"/>
        <v>#DIV/0!</v>
      </c>
      <c r="G56" s="11" t="e">
        <f t="shared" si="2"/>
        <v>#DIV/0!</v>
      </c>
      <c r="H56" s="8" t="e">
        <f t="shared" si="3"/>
        <v>#DIV/0!</v>
      </c>
    </row>
    <row r="57" spans="1:8" x14ac:dyDescent="0.3">
      <c r="A57">
        <v>500</v>
      </c>
      <c r="B57" t="s">
        <v>64</v>
      </c>
      <c r="C57" s="4">
        <v>41000</v>
      </c>
      <c r="D57" s="4" t="e">
        <f t="shared" si="0"/>
        <v>#DIV/0!</v>
      </c>
      <c r="E57" s="4">
        <v>41000</v>
      </c>
      <c r="F57" s="4" t="e">
        <f t="shared" si="1"/>
        <v>#DIV/0!</v>
      </c>
      <c r="G57" s="11" t="e">
        <f t="shared" si="2"/>
        <v>#DIV/0!</v>
      </c>
      <c r="H57" s="8" t="e">
        <f t="shared" si="3"/>
        <v>#DIV/0!</v>
      </c>
    </row>
    <row r="58" spans="1:8" x14ac:dyDescent="0.3">
      <c r="A58">
        <v>600</v>
      </c>
      <c r="B58" t="s">
        <v>65</v>
      </c>
      <c r="C58" s="4">
        <v>116425</v>
      </c>
      <c r="D58" s="4" t="e">
        <f t="shared" si="0"/>
        <v>#DIV/0!</v>
      </c>
      <c r="E58" s="4">
        <v>116425</v>
      </c>
      <c r="F58" s="4" t="e">
        <f t="shared" si="1"/>
        <v>#DIV/0!</v>
      </c>
      <c r="G58" s="11" t="e">
        <f t="shared" si="2"/>
        <v>#DIV/0!</v>
      </c>
      <c r="H58" s="8" t="e">
        <f t="shared" si="3"/>
        <v>#DIV/0!</v>
      </c>
    </row>
    <row r="59" spans="1:8" x14ac:dyDescent="0.3">
      <c r="A59">
        <v>900</v>
      </c>
      <c r="B59" t="s">
        <v>69</v>
      </c>
      <c r="C59" s="4">
        <v>4500</v>
      </c>
      <c r="D59" s="4" t="e">
        <f t="shared" si="0"/>
        <v>#DIV/0!</v>
      </c>
      <c r="E59" s="4">
        <v>4500</v>
      </c>
      <c r="F59" s="4" t="e">
        <f t="shared" si="1"/>
        <v>#DIV/0!</v>
      </c>
      <c r="G59" s="11" t="e">
        <f t="shared" si="2"/>
        <v>#DIV/0!</v>
      </c>
      <c r="H59" s="8" t="e">
        <f t="shared" si="3"/>
        <v>#DIV/0!</v>
      </c>
    </row>
    <row r="60" spans="1:8" x14ac:dyDescent="0.3">
      <c r="B60" t="s">
        <v>114</v>
      </c>
      <c r="C60" s="4"/>
      <c r="D60" s="4"/>
      <c r="E60" s="4"/>
      <c r="F60" s="4"/>
      <c r="G60" s="11"/>
      <c r="H60" s="8"/>
    </row>
    <row r="61" spans="1:8" x14ac:dyDescent="0.3">
      <c r="A61">
        <v>100</v>
      </c>
      <c r="B61" t="s">
        <v>60</v>
      </c>
      <c r="C61" s="4">
        <v>82156</v>
      </c>
      <c r="D61" s="4" t="e">
        <f t="shared" si="0"/>
        <v>#DIV/0!</v>
      </c>
      <c r="E61" s="4">
        <v>86326</v>
      </c>
      <c r="F61" s="4" t="e">
        <f t="shared" si="1"/>
        <v>#DIV/0!</v>
      </c>
      <c r="G61" s="11" t="e">
        <f t="shared" si="2"/>
        <v>#DIV/0!</v>
      </c>
      <c r="H61" s="8" t="e">
        <f t="shared" si="3"/>
        <v>#DIV/0!</v>
      </c>
    </row>
    <row r="62" spans="1:8" x14ac:dyDescent="0.3">
      <c r="A62">
        <v>200</v>
      </c>
      <c r="B62" t="s">
        <v>63</v>
      </c>
      <c r="C62" s="4">
        <v>23107</v>
      </c>
      <c r="D62" s="4" t="e">
        <f t="shared" si="0"/>
        <v>#DIV/0!</v>
      </c>
      <c r="E62" s="4">
        <v>24972</v>
      </c>
      <c r="F62" s="4" t="e">
        <f t="shared" si="1"/>
        <v>#DIV/0!</v>
      </c>
      <c r="G62" s="11" t="e">
        <f t="shared" si="2"/>
        <v>#DIV/0!</v>
      </c>
      <c r="H62" s="8" t="e">
        <f t="shared" si="3"/>
        <v>#DIV/0!</v>
      </c>
    </row>
    <row r="63" spans="1:8" x14ac:dyDescent="0.3">
      <c r="A63" s="1">
        <v>920</v>
      </c>
      <c r="B63" s="1" t="s">
        <v>80</v>
      </c>
      <c r="C63" s="5">
        <f>SUM(C55:C62)</f>
        <v>500339</v>
      </c>
      <c r="D63" s="5" t="e">
        <f t="shared" si="0"/>
        <v>#DIV/0!</v>
      </c>
      <c r="E63" s="5">
        <f>SUM(E55:E62)</f>
        <v>511037</v>
      </c>
      <c r="F63" s="5" t="e">
        <f t="shared" si="1"/>
        <v>#DIV/0!</v>
      </c>
      <c r="G63" s="15" t="e">
        <f t="shared" si="2"/>
        <v>#DIV/0!</v>
      </c>
      <c r="H63" s="14" t="e">
        <f t="shared" si="3"/>
        <v>#DIV/0!</v>
      </c>
    </row>
    <row r="64" spans="1:8" x14ac:dyDescent="0.3">
      <c r="C64" s="4"/>
      <c r="D64" s="4"/>
      <c r="E64" s="4"/>
      <c r="F64" s="4"/>
      <c r="G64" s="11"/>
      <c r="H64" s="8"/>
    </row>
    <row r="65" spans="1:8" x14ac:dyDescent="0.3">
      <c r="A65" s="1">
        <v>2100</v>
      </c>
      <c r="B65" s="1" t="s">
        <v>81</v>
      </c>
      <c r="C65" s="4"/>
      <c r="D65" s="4"/>
      <c r="E65" s="4"/>
      <c r="F65" s="4"/>
      <c r="G65" s="11"/>
      <c r="H65" s="8"/>
    </row>
    <row r="66" spans="1:8" x14ac:dyDescent="0.3">
      <c r="A66">
        <v>100</v>
      </c>
      <c r="B66" t="s">
        <v>60</v>
      </c>
      <c r="C66" s="4">
        <v>2352704</v>
      </c>
      <c r="D66" s="4" t="e">
        <f t="shared" si="0"/>
        <v>#DIV/0!</v>
      </c>
      <c r="E66" s="4">
        <v>2378595</v>
      </c>
      <c r="F66" s="4" t="e">
        <f t="shared" si="1"/>
        <v>#DIV/0!</v>
      </c>
      <c r="G66" s="11" t="e">
        <f t="shared" si="2"/>
        <v>#DIV/0!</v>
      </c>
      <c r="H66" s="8" t="e">
        <f t="shared" si="3"/>
        <v>#DIV/0!</v>
      </c>
    </row>
    <row r="67" spans="1:8" x14ac:dyDescent="0.3">
      <c r="A67">
        <v>200</v>
      </c>
      <c r="B67" s="2" t="s">
        <v>63</v>
      </c>
      <c r="C67" s="4">
        <v>1006018</v>
      </c>
      <c r="D67" s="4" t="e">
        <f t="shared" si="0"/>
        <v>#DIV/0!</v>
      </c>
      <c r="E67" s="4">
        <v>1057614</v>
      </c>
      <c r="F67" s="4" t="e">
        <f t="shared" si="1"/>
        <v>#DIV/0!</v>
      </c>
      <c r="G67" s="11" t="e">
        <f t="shared" si="2"/>
        <v>#DIV/0!</v>
      </c>
      <c r="H67" s="8" t="e">
        <f t="shared" si="3"/>
        <v>#DIV/0!</v>
      </c>
    </row>
    <row r="68" spans="1:8" x14ac:dyDescent="0.3">
      <c r="A68">
        <v>500</v>
      </c>
      <c r="B68" t="s">
        <v>64</v>
      </c>
      <c r="C68" s="4">
        <v>25000</v>
      </c>
      <c r="D68" s="4" t="e">
        <f t="shared" ref="D68:D134" si="4">C68/$J$1</f>
        <v>#DIV/0!</v>
      </c>
      <c r="E68" s="4">
        <v>25000</v>
      </c>
      <c r="F68" s="4" t="e">
        <f t="shared" ref="F68:F134" si="5">E68/$J$2</f>
        <v>#DIV/0!</v>
      </c>
      <c r="G68" s="11" t="e">
        <f t="shared" ref="G68:G134" si="6">F68-D68</f>
        <v>#DIV/0!</v>
      </c>
      <c r="H68" s="8" t="e">
        <f t="shared" ref="H68:H134" si="7">G68/D68</f>
        <v>#DIV/0!</v>
      </c>
    </row>
    <row r="69" spans="1:8" x14ac:dyDescent="0.3">
      <c r="A69">
        <v>600</v>
      </c>
      <c r="B69" t="s">
        <v>65</v>
      </c>
      <c r="C69" s="4">
        <v>28500</v>
      </c>
      <c r="D69" s="4" t="e">
        <f t="shared" si="4"/>
        <v>#DIV/0!</v>
      </c>
      <c r="E69" s="4">
        <v>28000</v>
      </c>
      <c r="F69" s="4" t="e">
        <f t="shared" si="5"/>
        <v>#DIV/0!</v>
      </c>
      <c r="G69" s="11" t="e">
        <f t="shared" si="6"/>
        <v>#DIV/0!</v>
      </c>
      <c r="H69" s="8" t="e">
        <f t="shared" si="7"/>
        <v>#DIV/0!</v>
      </c>
    </row>
    <row r="70" spans="1:8" x14ac:dyDescent="0.3">
      <c r="A70" s="1">
        <v>2100</v>
      </c>
      <c r="B70" s="1" t="s">
        <v>82</v>
      </c>
      <c r="C70" s="5">
        <f>SUM(C66:C69)</f>
        <v>3412222</v>
      </c>
      <c r="D70" s="5" t="e">
        <f t="shared" si="4"/>
        <v>#DIV/0!</v>
      </c>
      <c r="E70" s="5">
        <f>SUM(E66:E69)</f>
        <v>3489209</v>
      </c>
      <c r="F70" s="5" t="e">
        <f t="shared" si="5"/>
        <v>#DIV/0!</v>
      </c>
      <c r="G70" s="15" t="e">
        <f t="shared" si="6"/>
        <v>#DIV/0!</v>
      </c>
      <c r="H70" s="14" t="e">
        <f t="shared" si="7"/>
        <v>#DIV/0!</v>
      </c>
    </row>
    <row r="71" spans="1:8" x14ac:dyDescent="0.3">
      <c r="C71" s="4"/>
      <c r="D71" s="4"/>
      <c r="E71" s="4"/>
      <c r="F71" s="4"/>
      <c r="G71" s="11"/>
      <c r="H71" s="8"/>
    </row>
    <row r="72" spans="1:8" x14ac:dyDescent="0.3">
      <c r="A72" s="1">
        <v>2200</v>
      </c>
      <c r="B72" s="1" t="s">
        <v>83</v>
      </c>
      <c r="C72" s="4" t="s">
        <v>22</v>
      </c>
      <c r="D72" s="4"/>
      <c r="E72" s="4"/>
      <c r="F72" s="4"/>
      <c r="G72" s="11"/>
      <c r="H72" s="8"/>
    </row>
    <row r="73" spans="1:8" x14ac:dyDescent="0.3">
      <c r="A73">
        <v>100</v>
      </c>
      <c r="B73" t="s">
        <v>60</v>
      </c>
      <c r="C73" s="4">
        <v>1447179</v>
      </c>
      <c r="D73" s="4" t="e">
        <f t="shared" si="4"/>
        <v>#DIV/0!</v>
      </c>
      <c r="E73" s="4">
        <v>1242517</v>
      </c>
      <c r="F73" s="4" t="e">
        <f t="shared" si="5"/>
        <v>#DIV/0!</v>
      </c>
      <c r="G73" s="11" t="e">
        <f t="shared" si="6"/>
        <v>#DIV/0!</v>
      </c>
      <c r="H73" s="8" t="e">
        <f t="shared" si="7"/>
        <v>#DIV/0!</v>
      </c>
    </row>
    <row r="74" spans="1:8" x14ac:dyDescent="0.3">
      <c r="A74">
        <v>200</v>
      </c>
      <c r="B74" s="2" t="s">
        <v>63</v>
      </c>
      <c r="C74" s="4">
        <v>577787</v>
      </c>
      <c r="D74" s="4" t="e">
        <f t="shared" si="4"/>
        <v>#DIV/0!</v>
      </c>
      <c r="E74" s="4">
        <v>510718</v>
      </c>
      <c r="F74" s="4" t="e">
        <f t="shared" si="5"/>
        <v>#DIV/0!</v>
      </c>
      <c r="G74" s="11" t="e">
        <f t="shared" si="6"/>
        <v>#DIV/0!</v>
      </c>
      <c r="H74" s="8" t="e">
        <f t="shared" si="7"/>
        <v>#DIV/0!</v>
      </c>
    </row>
    <row r="75" spans="1:8" x14ac:dyDescent="0.3">
      <c r="A75">
        <v>500</v>
      </c>
      <c r="B75" t="s">
        <v>64</v>
      </c>
      <c r="C75" s="4">
        <v>177000</v>
      </c>
      <c r="D75" s="4" t="e">
        <f t="shared" si="4"/>
        <v>#DIV/0!</v>
      </c>
      <c r="E75" s="4">
        <v>77000</v>
      </c>
      <c r="F75" s="4" t="e">
        <f t="shared" si="5"/>
        <v>#DIV/0!</v>
      </c>
      <c r="G75" s="11" t="e">
        <f t="shared" si="6"/>
        <v>#DIV/0!</v>
      </c>
      <c r="H75" s="8" t="e">
        <f t="shared" si="7"/>
        <v>#DIV/0!</v>
      </c>
    </row>
    <row r="76" spans="1:8" x14ac:dyDescent="0.3">
      <c r="A76">
        <v>600</v>
      </c>
      <c r="B76" t="s">
        <v>65</v>
      </c>
      <c r="C76" s="4">
        <v>137000</v>
      </c>
      <c r="D76" s="4" t="e">
        <f t="shared" si="4"/>
        <v>#DIV/0!</v>
      </c>
      <c r="E76" s="4">
        <v>112000</v>
      </c>
      <c r="F76" s="4" t="e">
        <f t="shared" si="5"/>
        <v>#DIV/0!</v>
      </c>
      <c r="G76" s="11" t="e">
        <f t="shared" si="6"/>
        <v>#DIV/0!</v>
      </c>
      <c r="H76" s="8" t="e">
        <f t="shared" si="7"/>
        <v>#DIV/0!</v>
      </c>
    </row>
    <row r="77" spans="1:8" x14ac:dyDescent="0.3">
      <c r="A77">
        <v>900</v>
      </c>
      <c r="B77" t="s">
        <v>69</v>
      </c>
      <c r="C77" s="4">
        <v>41303</v>
      </c>
      <c r="D77" s="4" t="e">
        <f t="shared" si="4"/>
        <v>#DIV/0!</v>
      </c>
      <c r="E77" s="4">
        <v>25540</v>
      </c>
      <c r="F77" s="4" t="e">
        <f t="shared" si="5"/>
        <v>#DIV/0!</v>
      </c>
      <c r="G77" s="11" t="e">
        <f t="shared" si="6"/>
        <v>#DIV/0!</v>
      </c>
      <c r="H77" s="8" t="e">
        <f t="shared" si="7"/>
        <v>#DIV/0!</v>
      </c>
    </row>
    <row r="78" spans="1:8" x14ac:dyDescent="0.3">
      <c r="A78" s="1">
        <v>2200</v>
      </c>
      <c r="B78" s="1" t="s">
        <v>84</v>
      </c>
      <c r="C78" s="5">
        <f>SUM(C73:C77)</f>
        <v>2380269</v>
      </c>
      <c r="D78" s="5" t="e">
        <f t="shared" si="4"/>
        <v>#DIV/0!</v>
      </c>
      <c r="E78" s="5">
        <f>SUM(E73:E77)</f>
        <v>1967775</v>
      </c>
      <c r="F78" s="5" t="e">
        <f t="shared" si="5"/>
        <v>#DIV/0!</v>
      </c>
      <c r="G78" s="15" t="e">
        <f t="shared" si="6"/>
        <v>#DIV/0!</v>
      </c>
      <c r="H78" s="14" t="e">
        <f t="shared" si="7"/>
        <v>#DIV/0!</v>
      </c>
    </row>
    <row r="79" spans="1:8" x14ac:dyDescent="0.3">
      <c r="C79" s="4"/>
      <c r="D79" s="4"/>
      <c r="E79" s="4"/>
      <c r="F79" s="4"/>
      <c r="G79" s="11"/>
      <c r="H79" s="8"/>
    </row>
    <row r="80" spans="1:8" x14ac:dyDescent="0.3">
      <c r="A80" s="1">
        <v>2300</v>
      </c>
      <c r="B80" s="1" t="s">
        <v>85</v>
      </c>
      <c r="C80" s="4"/>
      <c r="D80" s="4"/>
      <c r="E80" s="4"/>
      <c r="F80" s="4"/>
      <c r="G80" s="11"/>
      <c r="H80" s="8"/>
    </row>
    <row r="81" spans="1:8" x14ac:dyDescent="0.3">
      <c r="A81">
        <v>100</v>
      </c>
      <c r="B81" t="s">
        <v>60</v>
      </c>
      <c r="C81" s="4">
        <v>267595</v>
      </c>
      <c r="D81" s="4" t="e">
        <f t="shared" si="4"/>
        <v>#DIV/0!</v>
      </c>
      <c r="E81" s="4">
        <v>271621</v>
      </c>
      <c r="F81" s="4" t="e">
        <f t="shared" si="5"/>
        <v>#DIV/0!</v>
      </c>
      <c r="G81" s="11" t="e">
        <f t="shared" si="6"/>
        <v>#DIV/0!</v>
      </c>
      <c r="H81" s="8" t="e">
        <f t="shared" si="7"/>
        <v>#DIV/0!</v>
      </c>
    </row>
    <row r="82" spans="1:8" x14ac:dyDescent="0.3">
      <c r="A82">
        <v>200</v>
      </c>
      <c r="B82" s="2" t="s">
        <v>63</v>
      </c>
      <c r="C82" s="4">
        <v>89155</v>
      </c>
      <c r="D82" s="4" t="e">
        <f t="shared" si="4"/>
        <v>#DIV/0!</v>
      </c>
      <c r="E82" s="4">
        <v>93899</v>
      </c>
      <c r="F82" s="4" t="e">
        <f t="shared" si="5"/>
        <v>#DIV/0!</v>
      </c>
      <c r="G82" s="11" t="e">
        <f t="shared" si="6"/>
        <v>#DIV/0!</v>
      </c>
      <c r="H82" s="8" t="e">
        <f t="shared" si="7"/>
        <v>#DIV/0!</v>
      </c>
    </row>
    <row r="83" spans="1:8" x14ac:dyDescent="0.3">
      <c r="A83">
        <v>500</v>
      </c>
      <c r="B83" t="s">
        <v>64</v>
      </c>
      <c r="C83" s="4">
        <v>127500</v>
      </c>
      <c r="D83" s="4" t="e">
        <f t="shared" si="4"/>
        <v>#DIV/0!</v>
      </c>
      <c r="E83" s="4">
        <v>127500</v>
      </c>
      <c r="F83" s="4" t="e">
        <f t="shared" si="5"/>
        <v>#DIV/0!</v>
      </c>
      <c r="G83" s="11" t="e">
        <f t="shared" si="6"/>
        <v>#DIV/0!</v>
      </c>
      <c r="H83" s="8" t="e">
        <f t="shared" si="7"/>
        <v>#DIV/0!</v>
      </c>
    </row>
    <row r="84" spans="1:8" x14ac:dyDescent="0.3">
      <c r="A84">
        <v>600</v>
      </c>
      <c r="B84" t="s">
        <v>65</v>
      </c>
      <c r="C84" s="4">
        <v>17500</v>
      </c>
      <c r="D84" s="4" t="e">
        <f t="shared" si="4"/>
        <v>#DIV/0!</v>
      </c>
      <c r="E84" s="4">
        <v>9050</v>
      </c>
      <c r="F84" s="4" t="e">
        <f t="shared" si="5"/>
        <v>#DIV/0!</v>
      </c>
      <c r="G84" s="11" t="e">
        <f t="shared" si="6"/>
        <v>#DIV/0!</v>
      </c>
      <c r="H84" s="8" t="e">
        <f t="shared" si="7"/>
        <v>#DIV/0!</v>
      </c>
    </row>
    <row r="85" spans="1:8" x14ac:dyDescent="0.3">
      <c r="A85">
        <v>900</v>
      </c>
      <c r="B85" t="s">
        <v>69</v>
      </c>
      <c r="C85" s="4">
        <v>65186</v>
      </c>
      <c r="D85" s="4" t="e">
        <f t="shared" si="4"/>
        <v>#DIV/0!</v>
      </c>
      <c r="E85" s="4">
        <v>41500</v>
      </c>
      <c r="F85" s="4" t="e">
        <f t="shared" si="5"/>
        <v>#DIV/0!</v>
      </c>
      <c r="G85" s="11" t="e">
        <f t="shared" si="6"/>
        <v>#DIV/0!</v>
      </c>
      <c r="H85" s="8" t="e">
        <f t="shared" si="7"/>
        <v>#DIV/0!</v>
      </c>
    </row>
    <row r="86" spans="1:8" x14ac:dyDescent="0.3">
      <c r="A86" s="1">
        <v>2300</v>
      </c>
      <c r="B86" s="1" t="s">
        <v>86</v>
      </c>
      <c r="C86" s="5">
        <f>SUM(C81:C85)</f>
        <v>566936</v>
      </c>
      <c r="D86" s="5" t="e">
        <f t="shared" si="4"/>
        <v>#DIV/0!</v>
      </c>
      <c r="E86" s="5">
        <f>SUM(E81:E85)</f>
        <v>543570</v>
      </c>
      <c r="F86" s="5" t="e">
        <f t="shared" si="5"/>
        <v>#DIV/0!</v>
      </c>
      <c r="G86" s="15" t="e">
        <f t="shared" si="6"/>
        <v>#DIV/0!</v>
      </c>
      <c r="H86" s="14" t="e">
        <f t="shared" si="7"/>
        <v>#DIV/0!</v>
      </c>
    </row>
    <row r="87" spans="1:8" x14ac:dyDescent="0.3">
      <c r="C87" s="4"/>
      <c r="D87" s="4"/>
      <c r="E87" s="4"/>
      <c r="F87" s="4"/>
      <c r="G87" s="11"/>
      <c r="H87" s="8"/>
    </row>
    <row r="88" spans="1:8" x14ac:dyDescent="0.3">
      <c r="A88" s="1">
        <v>2400</v>
      </c>
      <c r="B88" s="1" t="s">
        <v>87</v>
      </c>
      <c r="C88" s="4"/>
      <c r="D88" s="4"/>
      <c r="E88" s="4"/>
      <c r="F88" s="4"/>
      <c r="G88" s="11"/>
      <c r="H88" s="8"/>
    </row>
    <row r="89" spans="1:8" x14ac:dyDescent="0.3">
      <c r="A89">
        <v>100</v>
      </c>
      <c r="B89" t="s">
        <v>60</v>
      </c>
      <c r="C89" s="4">
        <v>2554445</v>
      </c>
      <c r="D89" s="4" t="e">
        <f t="shared" si="4"/>
        <v>#DIV/0!</v>
      </c>
      <c r="E89" s="4">
        <v>2654133</v>
      </c>
      <c r="F89" s="4" t="e">
        <f t="shared" si="5"/>
        <v>#DIV/0!</v>
      </c>
      <c r="G89" s="11" t="e">
        <f t="shared" si="6"/>
        <v>#DIV/0!</v>
      </c>
      <c r="H89" s="8" t="e">
        <f t="shared" si="7"/>
        <v>#DIV/0!</v>
      </c>
    </row>
    <row r="90" spans="1:8" x14ac:dyDescent="0.3">
      <c r="A90">
        <v>200</v>
      </c>
      <c r="B90" s="2" t="s">
        <v>63</v>
      </c>
      <c r="C90" s="4">
        <v>1081894</v>
      </c>
      <c r="D90" s="4" t="e">
        <f t="shared" si="4"/>
        <v>#DIV/0!</v>
      </c>
      <c r="E90" s="4">
        <v>1158088</v>
      </c>
      <c r="F90" s="4" t="e">
        <f t="shared" si="5"/>
        <v>#DIV/0!</v>
      </c>
      <c r="G90" s="11" t="e">
        <f t="shared" si="6"/>
        <v>#DIV/0!</v>
      </c>
      <c r="H90" s="8" t="e">
        <f t="shared" si="7"/>
        <v>#DIV/0!</v>
      </c>
    </row>
    <row r="91" spans="1:8" x14ac:dyDescent="0.3">
      <c r="A91">
        <v>500</v>
      </c>
      <c r="B91" t="s">
        <v>64</v>
      </c>
      <c r="C91" s="4">
        <v>4000</v>
      </c>
      <c r="D91" s="4" t="e">
        <f t="shared" si="4"/>
        <v>#DIV/0!</v>
      </c>
      <c r="E91" s="4">
        <v>0</v>
      </c>
      <c r="F91" s="4" t="e">
        <f t="shared" si="5"/>
        <v>#DIV/0!</v>
      </c>
      <c r="G91" s="11" t="e">
        <f t="shared" si="6"/>
        <v>#DIV/0!</v>
      </c>
      <c r="H91" s="8" t="e">
        <f t="shared" si="7"/>
        <v>#DIV/0!</v>
      </c>
    </row>
    <row r="92" spans="1:8" x14ac:dyDescent="0.3">
      <c r="A92">
        <v>600</v>
      </c>
      <c r="B92" t="s">
        <v>65</v>
      </c>
      <c r="C92" s="4">
        <v>194197</v>
      </c>
      <c r="D92" s="4" t="e">
        <f t="shared" si="4"/>
        <v>#DIV/0!</v>
      </c>
      <c r="E92" s="4">
        <v>194993</v>
      </c>
      <c r="F92" s="4" t="e">
        <f t="shared" si="5"/>
        <v>#DIV/0!</v>
      </c>
      <c r="G92" s="11" t="e">
        <f t="shared" si="6"/>
        <v>#DIV/0!</v>
      </c>
      <c r="H92" s="8" t="e">
        <f t="shared" si="7"/>
        <v>#DIV/0!</v>
      </c>
    </row>
    <row r="93" spans="1:8" x14ac:dyDescent="0.3">
      <c r="A93">
        <v>900</v>
      </c>
      <c r="B93" t="s">
        <v>69</v>
      </c>
      <c r="C93" s="4">
        <v>421090</v>
      </c>
      <c r="D93" s="4" t="e">
        <f t="shared" si="4"/>
        <v>#DIV/0!</v>
      </c>
      <c r="E93" s="4">
        <v>73000</v>
      </c>
      <c r="F93" s="4" t="e">
        <f t="shared" si="5"/>
        <v>#DIV/0!</v>
      </c>
      <c r="G93" s="11" t="e">
        <f t="shared" si="6"/>
        <v>#DIV/0!</v>
      </c>
      <c r="H93" s="8" t="e">
        <f t="shared" si="7"/>
        <v>#DIV/0!</v>
      </c>
    </row>
    <row r="94" spans="1:8" x14ac:dyDescent="0.3">
      <c r="A94" s="1">
        <v>2400</v>
      </c>
      <c r="B94" s="1" t="s">
        <v>88</v>
      </c>
      <c r="C94" s="5">
        <f>SUM(C89:C93)</f>
        <v>4255626</v>
      </c>
      <c r="D94" s="5" t="e">
        <f t="shared" si="4"/>
        <v>#DIV/0!</v>
      </c>
      <c r="E94" s="5">
        <f>SUM(E89:E93)</f>
        <v>4080214</v>
      </c>
      <c r="F94" s="5" t="e">
        <f t="shared" si="5"/>
        <v>#DIV/0!</v>
      </c>
      <c r="G94" s="15" t="e">
        <f t="shared" si="6"/>
        <v>#DIV/0!</v>
      </c>
      <c r="H94" s="14" t="e">
        <f t="shared" si="7"/>
        <v>#DIV/0!</v>
      </c>
    </row>
    <row r="95" spans="1:8" x14ac:dyDescent="0.3">
      <c r="C95" s="4"/>
      <c r="D95" s="4"/>
      <c r="E95" s="4"/>
      <c r="F95" s="4"/>
      <c r="G95" s="11"/>
      <c r="H95" s="8"/>
    </row>
    <row r="96" spans="1:8" x14ac:dyDescent="0.3">
      <c r="A96" s="1">
        <v>2500</v>
      </c>
      <c r="B96" s="1" t="s">
        <v>89</v>
      </c>
      <c r="C96" s="4"/>
      <c r="D96" s="4"/>
      <c r="E96" s="4"/>
      <c r="F96" s="4"/>
      <c r="G96" s="11"/>
      <c r="H96" s="8"/>
    </row>
    <row r="97" spans="1:8" x14ac:dyDescent="0.3">
      <c r="A97">
        <v>100</v>
      </c>
      <c r="B97" t="s">
        <v>60</v>
      </c>
      <c r="C97" s="4">
        <v>1850608</v>
      </c>
      <c r="D97" s="4" t="e">
        <f t="shared" si="4"/>
        <v>#DIV/0!</v>
      </c>
      <c r="E97" s="4">
        <v>1848599</v>
      </c>
      <c r="F97" s="4" t="e">
        <f t="shared" si="5"/>
        <v>#DIV/0!</v>
      </c>
      <c r="G97" s="11" t="e">
        <f t="shared" si="6"/>
        <v>#DIV/0!</v>
      </c>
      <c r="H97" s="8" t="e">
        <f t="shared" si="7"/>
        <v>#DIV/0!</v>
      </c>
    </row>
    <row r="98" spans="1:8" x14ac:dyDescent="0.3">
      <c r="A98">
        <v>200</v>
      </c>
      <c r="B98" s="2" t="s">
        <v>63</v>
      </c>
      <c r="C98" s="4">
        <v>874890</v>
      </c>
      <c r="D98" s="4" t="e">
        <f t="shared" si="4"/>
        <v>#DIV/0!</v>
      </c>
      <c r="E98" s="4">
        <v>889083</v>
      </c>
      <c r="F98" s="4" t="e">
        <f t="shared" si="5"/>
        <v>#DIV/0!</v>
      </c>
      <c r="G98" s="11" t="e">
        <f t="shared" si="6"/>
        <v>#DIV/0!</v>
      </c>
      <c r="H98" s="8" t="e">
        <f t="shared" si="7"/>
        <v>#DIV/0!</v>
      </c>
    </row>
    <row r="99" spans="1:8" x14ac:dyDescent="0.3">
      <c r="A99">
        <v>500</v>
      </c>
      <c r="B99" t="s">
        <v>64</v>
      </c>
      <c r="C99" s="4">
        <v>1060100</v>
      </c>
      <c r="D99" s="4" t="e">
        <f t="shared" si="4"/>
        <v>#DIV/0!</v>
      </c>
      <c r="E99" s="4">
        <v>1023925</v>
      </c>
      <c r="F99" s="4" t="e">
        <f t="shared" si="5"/>
        <v>#DIV/0!</v>
      </c>
      <c r="G99" s="11" t="e">
        <f t="shared" si="6"/>
        <v>#DIV/0!</v>
      </c>
      <c r="H99" s="8" t="e">
        <f t="shared" si="7"/>
        <v>#DIV/0!</v>
      </c>
    </row>
    <row r="100" spans="1:8" x14ac:dyDescent="0.3">
      <c r="A100">
        <v>600</v>
      </c>
      <c r="B100" t="s">
        <v>65</v>
      </c>
      <c r="C100" s="4">
        <v>432600</v>
      </c>
      <c r="D100" s="4" t="e">
        <f t="shared" si="4"/>
        <v>#DIV/0!</v>
      </c>
      <c r="E100" s="4">
        <v>368675</v>
      </c>
      <c r="F100" s="4" t="e">
        <f t="shared" si="5"/>
        <v>#DIV/0!</v>
      </c>
      <c r="G100" s="11" t="e">
        <f t="shared" si="6"/>
        <v>#DIV/0!</v>
      </c>
      <c r="H100" s="8" t="e">
        <f t="shared" si="7"/>
        <v>#DIV/0!</v>
      </c>
    </row>
    <row r="101" spans="1:8" x14ac:dyDescent="0.3">
      <c r="A101">
        <v>700</v>
      </c>
      <c r="B101" t="s">
        <v>95</v>
      </c>
      <c r="C101" s="4">
        <v>25250</v>
      </c>
      <c r="D101" s="4" t="e">
        <f t="shared" si="4"/>
        <v>#DIV/0!</v>
      </c>
      <c r="E101" s="4">
        <v>25250</v>
      </c>
      <c r="F101" s="4" t="e">
        <f t="shared" si="5"/>
        <v>#DIV/0!</v>
      </c>
      <c r="G101" s="11" t="e">
        <f t="shared" si="6"/>
        <v>#DIV/0!</v>
      </c>
      <c r="H101" s="8" t="e">
        <f t="shared" si="7"/>
        <v>#DIV/0!</v>
      </c>
    </row>
    <row r="102" spans="1:8" x14ac:dyDescent="0.3">
      <c r="A102">
        <v>900</v>
      </c>
      <c r="B102" t="s">
        <v>69</v>
      </c>
      <c r="C102" s="4">
        <v>210212</v>
      </c>
      <c r="D102" s="4" t="e">
        <f t="shared" si="4"/>
        <v>#DIV/0!</v>
      </c>
      <c r="E102" s="4">
        <v>48050</v>
      </c>
      <c r="F102" s="4" t="e">
        <f t="shared" si="5"/>
        <v>#DIV/0!</v>
      </c>
      <c r="G102" s="11" t="e">
        <f t="shared" si="6"/>
        <v>#DIV/0!</v>
      </c>
      <c r="H102" s="8" t="e">
        <f t="shared" si="7"/>
        <v>#DIV/0!</v>
      </c>
    </row>
    <row r="103" spans="1:8" x14ac:dyDescent="0.3">
      <c r="A103" s="1">
        <v>2500</v>
      </c>
      <c r="B103" s="1" t="s">
        <v>90</v>
      </c>
      <c r="C103" s="5">
        <f>SUM(C97:C102)</f>
        <v>4453660</v>
      </c>
      <c r="D103" s="5" t="e">
        <f t="shared" si="4"/>
        <v>#DIV/0!</v>
      </c>
      <c r="E103" s="5">
        <f>SUM(E97:E102)</f>
        <v>4203582</v>
      </c>
      <c r="F103" s="5" t="e">
        <f t="shared" si="5"/>
        <v>#DIV/0!</v>
      </c>
      <c r="G103" s="15" t="e">
        <f t="shared" si="6"/>
        <v>#DIV/0!</v>
      </c>
      <c r="H103" s="14" t="e">
        <f t="shared" si="7"/>
        <v>#DIV/0!</v>
      </c>
    </row>
    <row r="104" spans="1:8" x14ac:dyDescent="0.3">
      <c r="C104" s="4"/>
      <c r="D104" s="4"/>
      <c r="E104" s="4"/>
      <c r="F104" s="4"/>
      <c r="G104" s="11"/>
      <c r="H104" s="8"/>
    </row>
    <row r="105" spans="1:8" x14ac:dyDescent="0.3">
      <c r="A105" s="1">
        <v>2600</v>
      </c>
      <c r="B105" s="1" t="s">
        <v>91</v>
      </c>
      <c r="C105" s="4"/>
      <c r="D105" s="4"/>
      <c r="E105" s="4"/>
      <c r="F105" s="4"/>
      <c r="G105" s="11"/>
      <c r="H105" s="8"/>
    </row>
    <row r="106" spans="1:8" x14ac:dyDescent="0.3">
      <c r="A106">
        <v>100</v>
      </c>
      <c r="B106" t="s">
        <v>60</v>
      </c>
      <c r="C106" s="4">
        <v>2325589</v>
      </c>
      <c r="D106" s="4" t="e">
        <f t="shared" si="4"/>
        <v>#DIV/0!</v>
      </c>
      <c r="E106" s="4">
        <v>2377307</v>
      </c>
      <c r="F106" s="4" t="e">
        <f t="shared" si="5"/>
        <v>#DIV/0!</v>
      </c>
      <c r="G106" s="11" t="e">
        <f t="shared" si="6"/>
        <v>#DIV/0!</v>
      </c>
      <c r="H106" s="8" t="e">
        <f t="shared" si="7"/>
        <v>#DIV/0!</v>
      </c>
    </row>
    <row r="107" spans="1:8" x14ac:dyDescent="0.3">
      <c r="A107">
        <v>200</v>
      </c>
      <c r="B107" s="2" t="s">
        <v>63</v>
      </c>
      <c r="C107" s="4">
        <v>1234627</v>
      </c>
      <c r="D107" s="4" t="e">
        <f t="shared" si="4"/>
        <v>#DIV/0!</v>
      </c>
      <c r="E107" s="4">
        <v>1293563</v>
      </c>
      <c r="F107" s="4" t="e">
        <f t="shared" si="5"/>
        <v>#DIV/0!</v>
      </c>
      <c r="G107" s="11" t="e">
        <f t="shared" si="6"/>
        <v>#DIV/0!</v>
      </c>
      <c r="H107" s="8" t="e">
        <f t="shared" si="7"/>
        <v>#DIV/0!</v>
      </c>
    </row>
    <row r="108" spans="1:8" x14ac:dyDescent="0.3">
      <c r="A108">
        <v>500</v>
      </c>
      <c r="B108" t="s">
        <v>64</v>
      </c>
      <c r="C108" s="4">
        <v>1322305</v>
      </c>
      <c r="D108" s="4" t="e">
        <f t="shared" si="4"/>
        <v>#DIV/0!</v>
      </c>
      <c r="E108" s="4">
        <v>1377352</v>
      </c>
      <c r="F108" s="4" t="e">
        <f t="shared" si="5"/>
        <v>#DIV/0!</v>
      </c>
      <c r="G108" s="11" t="e">
        <f t="shared" si="6"/>
        <v>#DIV/0!</v>
      </c>
      <c r="H108" s="8" t="e">
        <f t="shared" si="7"/>
        <v>#DIV/0!</v>
      </c>
    </row>
    <row r="109" spans="1:8" x14ac:dyDescent="0.3">
      <c r="A109">
        <v>600</v>
      </c>
      <c r="B109" t="s">
        <v>65</v>
      </c>
      <c r="C109" s="4">
        <v>1646500</v>
      </c>
      <c r="D109" s="4" t="e">
        <f t="shared" si="4"/>
        <v>#DIV/0!</v>
      </c>
      <c r="E109" s="4">
        <v>1646500</v>
      </c>
      <c r="F109" s="4" t="e">
        <f t="shared" si="5"/>
        <v>#DIV/0!</v>
      </c>
      <c r="G109" s="11" t="e">
        <f t="shared" si="6"/>
        <v>#DIV/0!</v>
      </c>
      <c r="H109" s="8" t="e">
        <f t="shared" si="7"/>
        <v>#DIV/0!</v>
      </c>
    </row>
    <row r="110" spans="1:8" x14ac:dyDescent="0.3">
      <c r="A110">
        <v>900</v>
      </c>
      <c r="B110" t="s">
        <v>69</v>
      </c>
      <c r="C110" s="4">
        <v>125000</v>
      </c>
      <c r="D110" s="4" t="e">
        <f t="shared" si="4"/>
        <v>#DIV/0!</v>
      </c>
      <c r="E110" s="4">
        <v>30000</v>
      </c>
      <c r="F110" s="4" t="e">
        <f t="shared" si="5"/>
        <v>#DIV/0!</v>
      </c>
      <c r="G110" s="11" t="e">
        <f t="shared" si="6"/>
        <v>#DIV/0!</v>
      </c>
      <c r="H110" s="8" t="e">
        <f t="shared" si="7"/>
        <v>#DIV/0!</v>
      </c>
    </row>
    <row r="111" spans="1:8" x14ac:dyDescent="0.3">
      <c r="A111" s="1">
        <v>2600</v>
      </c>
      <c r="B111" s="1" t="s">
        <v>92</v>
      </c>
      <c r="C111" s="5">
        <f>SUM(C106:C110)</f>
        <v>6654021</v>
      </c>
      <c r="D111" s="5" t="e">
        <f t="shared" si="4"/>
        <v>#DIV/0!</v>
      </c>
      <c r="E111" s="5">
        <f>SUM(E106:E110)</f>
        <v>6724722</v>
      </c>
      <c r="F111" s="5" t="e">
        <f t="shared" si="5"/>
        <v>#DIV/0!</v>
      </c>
      <c r="G111" s="15" t="e">
        <f t="shared" si="6"/>
        <v>#DIV/0!</v>
      </c>
      <c r="H111" s="14" t="e">
        <f t="shared" si="7"/>
        <v>#DIV/0!</v>
      </c>
    </row>
    <row r="112" spans="1:8" x14ac:dyDescent="0.3">
      <c r="C112" s="4"/>
      <c r="D112" s="4"/>
      <c r="E112" s="4"/>
      <c r="F112" s="4"/>
      <c r="G112" s="11"/>
      <c r="H112" s="8"/>
    </row>
    <row r="113" spans="1:8" x14ac:dyDescent="0.3">
      <c r="A113" s="1">
        <v>2700</v>
      </c>
      <c r="B113" s="1" t="s">
        <v>93</v>
      </c>
      <c r="C113" s="4"/>
      <c r="D113" s="4"/>
      <c r="E113" s="4"/>
      <c r="F113" s="4"/>
      <c r="G113" s="11"/>
      <c r="H113" s="8"/>
    </row>
    <row r="114" spans="1:8" x14ac:dyDescent="0.3">
      <c r="A114">
        <v>100</v>
      </c>
      <c r="B114" t="s">
        <v>60</v>
      </c>
      <c r="C114" s="4">
        <v>839187</v>
      </c>
      <c r="D114" s="4" t="e">
        <f t="shared" si="4"/>
        <v>#DIV/0!</v>
      </c>
      <c r="E114" s="4">
        <v>872149</v>
      </c>
      <c r="F114" s="4" t="e">
        <f t="shared" si="5"/>
        <v>#DIV/0!</v>
      </c>
      <c r="G114" s="11" t="e">
        <f t="shared" si="6"/>
        <v>#DIV/0!</v>
      </c>
      <c r="H114" s="8" t="e">
        <f t="shared" si="7"/>
        <v>#DIV/0!</v>
      </c>
    </row>
    <row r="115" spans="1:8" x14ac:dyDescent="0.3">
      <c r="A115">
        <v>200</v>
      </c>
      <c r="B115" s="2" t="s">
        <v>63</v>
      </c>
      <c r="C115" s="4">
        <v>559881</v>
      </c>
      <c r="D115" s="4" t="e">
        <f t="shared" si="4"/>
        <v>#DIV/0!</v>
      </c>
      <c r="E115" s="4">
        <v>593982</v>
      </c>
      <c r="F115" s="4" t="e">
        <f t="shared" si="5"/>
        <v>#DIV/0!</v>
      </c>
      <c r="G115" s="11" t="e">
        <f t="shared" si="6"/>
        <v>#DIV/0!</v>
      </c>
      <c r="H115" s="8" t="e">
        <f t="shared" si="7"/>
        <v>#DIV/0!</v>
      </c>
    </row>
    <row r="116" spans="1:8" x14ac:dyDescent="0.3">
      <c r="A116">
        <v>500</v>
      </c>
      <c r="B116" t="s">
        <v>64</v>
      </c>
      <c r="C116" s="4">
        <v>20000</v>
      </c>
      <c r="D116" s="4" t="e">
        <f t="shared" si="4"/>
        <v>#DIV/0!</v>
      </c>
      <c r="E116" s="4">
        <v>20000</v>
      </c>
      <c r="F116" s="4" t="e">
        <f t="shared" si="5"/>
        <v>#DIV/0!</v>
      </c>
      <c r="G116" s="11" t="e">
        <f t="shared" si="6"/>
        <v>#DIV/0!</v>
      </c>
      <c r="H116" s="8" t="e">
        <f t="shared" si="7"/>
        <v>#DIV/0!</v>
      </c>
    </row>
    <row r="117" spans="1:8" x14ac:dyDescent="0.3">
      <c r="A117">
        <v>600</v>
      </c>
      <c r="B117" t="s">
        <v>65</v>
      </c>
      <c r="C117" s="4">
        <v>392650</v>
      </c>
      <c r="D117" s="4" t="e">
        <f t="shared" si="4"/>
        <v>#DIV/0!</v>
      </c>
      <c r="E117" s="4">
        <v>401150</v>
      </c>
      <c r="F117" s="4" t="e">
        <f t="shared" si="5"/>
        <v>#DIV/0!</v>
      </c>
      <c r="G117" s="11" t="e">
        <f t="shared" si="6"/>
        <v>#DIV/0!</v>
      </c>
      <c r="H117" s="8" t="e">
        <f t="shared" si="7"/>
        <v>#DIV/0!</v>
      </c>
    </row>
    <row r="118" spans="1:8" x14ac:dyDescent="0.3">
      <c r="A118">
        <v>700</v>
      </c>
      <c r="B118" t="s">
        <v>95</v>
      </c>
      <c r="C118" s="4">
        <v>270000</v>
      </c>
      <c r="D118" s="4" t="e">
        <f t="shared" si="4"/>
        <v>#DIV/0!</v>
      </c>
      <c r="E118" s="11">
        <v>0</v>
      </c>
      <c r="F118" s="4" t="e">
        <f t="shared" si="5"/>
        <v>#DIV/0!</v>
      </c>
      <c r="G118" s="11" t="e">
        <f t="shared" si="6"/>
        <v>#DIV/0!</v>
      </c>
      <c r="H118" s="8" t="e">
        <f t="shared" si="7"/>
        <v>#DIV/0!</v>
      </c>
    </row>
    <row r="119" spans="1:8" x14ac:dyDescent="0.3">
      <c r="A119">
        <v>900</v>
      </c>
      <c r="B119" t="s">
        <v>69</v>
      </c>
      <c r="C119" s="4">
        <v>52350</v>
      </c>
      <c r="D119" s="4" t="e">
        <f t="shared" si="4"/>
        <v>#DIV/0!</v>
      </c>
      <c r="E119" s="4">
        <v>27350</v>
      </c>
      <c r="F119" s="4" t="e">
        <f t="shared" si="5"/>
        <v>#DIV/0!</v>
      </c>
      <c r="G119" s="11" t="e">
        <f t="shared" si="6"/>
        <v>#DIV/0!</v>
      </c>
      <c r="H119" s="8" t="e">
        <f t="shared" si="7"/>
        <v>#DIV/0!</v>
      </c>
    </row>
    <row r="120" spans="1:8" x14ac:dyDescent="0.3">
      <c r="A120" s="1">
        <v>2700</v>
      </c>
      <c r="B120" s="1" t="s">
        <v>94</v>
      </c>
      <c r="C120" s="5">
        <f>SUM(C114:C119)</f>
        <v>2134068</v>
      </c>
      <c r="D120" s="5" t="e">
        <f t="shared" si="4"/>
        <v>#DIV/0!</v>
      </c>
      <c r="E120" s="5">
        <f>SUM(E114:E119)</f>
        <v>1914631</v>
      </c>
      <c r="F120" s="5" t="e">
        <f t="shared" si="5"/>
        <v>#DIV/0!</v>
      </c>
      <c r="G120" s="15" t="e">
        <f t="shared" si="6"/>
        <v>#DIV/0!</v>
      </c>
      <c r="H120" s="14" t="e">
        <f t="shared" si="7"/>
        <v>#DIV/0!</v>
      </c>
    </row>
    <row r="121" spans="1:8" x14ac:dyDescent="0.3">
      <c r="A121" s="1"/>
      <c r="B121" s="1"/>
      <c r="C121" s="5"/>
      <c r="D121" s="5"/>
      <c r="E121" s="5"/>
      <c r="F121" s="5"/>
      <c r="G121" s="15"/>
      <c r="H121" s="14"/>
    </row>
    <row r="122" spans="1:8" x14ac:dyDescent="0.3">
      <c r="A122" s="1">
        <v>2900</v>
      </c>
      <c r="B122" s="1" t="s">
        <v>150</v>
      </c>
      <c r="C122" s="5"/>
      <c r="D122" s="5"/>
      <c r="E122" s="5"/>
      <c r="F122" s="5"/>
      <c r="G122" s="15"/>
      <c r="H122" s="14"/>
    </row>
    <row r="123" spans="1:8" x14ac:dyDescent="0.3">
      <c r="A123" s="2">
        <v>100</v>
      </c>
      <c r="B123" s="2" t="s">
        <v>60</v>
      </c>
      <c r="C123" s="28">
        <v>50913</v>
      </c>
      <c r="D123" s="28" t="e">
        <f>C123/J1</f>
        <v>#DIV/0!</v>
      </c>
      <c r="E123" s="28">
        <v>52666</v>
      </c>
      <c r="F123" s="28" t="e">
        <f>E123/J2</f>
        <v>#DIV/0!</v>
      </c>
      <c r="G123" s="29" t="e">
        <f>F123-D123</f>
        <v>#DIV/0!</v>
      </c>
      <c r="H123" s="30" t="e">
        <f>G123/D123</f>
        <v>#DIV/0!</v>
      </c>
    </row>
    <row r="124" spans="1:8" x14ac:dyDescent="0.3">
      <c r="A124" s="2">
        <v>200</v>
      </c>
      <c r="B124" s="2" t="s">
        <v>63</v>
      </c>
      <c r="C124" s="28">
        <v>25037</v>
      </c>
      <c r="D124" s="28" t="e">
        <f>C124/J1</f>
        <v>#DIV/0!</v>
      </c>
      <c r="E124" s="28">
        <v>26558</v>
      </c>
      <c r="F124" s="28" t="e">
        <f>E124/J2</f>
        <v>#DIV/0!</v>
      </c>
      <c r="G124" s="29" t="e">
        <f>F124-D124</f>
        <v>#DIV/0!</v>
      </c>
      <c r="H124" s="30" t="e">
        <f>G124/D124</f>
        <v>#DIV/0!</v>
      </c>
    </row>
    <row r="125" spans="1:8" x14ac:dyDescent="0.3">
      <c r="A125" s="1">
        <v>2900</v>
      </c>
      <c r="B125" s="1" t="s">
        <v>340</v>
      </c>
      <c r="C125" s="5">
        <f>SUM(C123:C124)</f>
        <v>75950</v>
      </c>
      <c r="D125" s="5" t="e">
        <f>C125/J1</f>
        <v>#DIV/0!</v>
      </c>
      <c r="E125" s="5">
        <f>SUM(E123:E124)</f>
        <v>79224</v>
      </c>
      <c r="F125" s="5" t="e">
        <f>E125/J2</f>
        <v>#DIV/0!</v>
      </c>
      <c r="G125" s="15" t="e">
        <f>F125-D125</f>
        <v>#DIV/0!</v>
      </c>
      <c r="H125" s="14" t="e">
        <f>G125/D125</f>
        <v>#DIV/0!</v>
      </c>
    </row>
    <row r="126" spans="1:8" x14ac:dyDescent="0.3">
      <c r="C126" s="4"/>
      <c r="D126" s="4"/>
      <c r="E126" s="4"/>
      <c r="F126" s="4"/>
      <c r="G126" s="11"/>
      <c r="H126" s="8"/>
    </row>
    <row r="127" spans="1:8" x14ac:dyDescent="0.3">
      <c r="A127" s="1">
        <v>2900</v>
      </c>
      <c r="B127" s="1" t="s">
        <v>97</v>
      </c>
      <c r="C127" s="4"/>
      <c r="D127" s="4"/>
      <c r="E127" s="4"/>
      <c r="F127" s="4"/>
      <c r="G127" s="11"/>
      <c r="H127" s="8"/>
    </row>
    <row r="128" spans="1:8" x14ac:dyDescent="0.3">
      <c r="A128">
        <v>910</v>
      </c>
      <c r="B128" t="s">
        <v>117</v>
      </c>
      <c r="C128" s="4">
        <v>293775</v>
      </c>
      <c r="D128" s="4" t="e">
        <f t="shared" si="4"/>
        <v>#DIV/0!</v>
      </c>
      <c r="E128" s="4">
        <v>338918</v>
      </c>
      <c r="F128" s="4" t="e">
        <f t="shared" si="5"/>
        <v>#DIV/0!</v>
      </c>
      <c r="G128" s="11" t="e">
        <f t="shared" si="6"/>
        <v>#DIV/0!</v>
      </c>
      <c r="H128" s="8" t="e">
        <f t="shared" si="7"/>
        <v>#DIV/0!</v>
      </c>
    </row>
    <row r="129" spans="1:8" x14ac:dyDescent="0.3">
      <c r="A129">
        <v>910</v>
      </c>
      <c r="B129" s="2" t="s">
        <v>118</v>
      </c>
      <c r="C129" s="4">
        <v>8000000</v>
      </c>
      <c r="D129" s="4" t="e">
        <f t="shared" si="4"/>
        <v>#DIV/0!</v>
      </c>
      <c r="E129" s="4">
        <v>8000000</v>
      </c>
      <c r="F129" s="4" t="e">
        <f t="shared" si="5"/>
        <v>#DIV/0!</v>
      </c>
      <c r="G129" s="11" t="e">
        <f t="shared" si="6"/>
        <v>#DIV/0!</v>
      </c>
      <c r="H129" s="8" t="e">
        <f t="shared" si="7"/>
        <v>#DIV/0!</v>
      </c>
    </row>
    <row r="130" spans="1:8" x14ac:dyDescent="0.3">
      <c r="A130">
        <v>910</v>
      </c>
      <c r="B130" s="2" t="s">
        <v>119</v>
      </c>
      <c r="C130" s="4">
        <v>249999</v>
      </c>
      <c r="D130" s="4" t="e">
        <f t="shared" si="4"/>
        <v>#DIV/0!</v>
      </c>
      <c r="E130" s="4">
        <v>305000</v>
      </c>
      <c r="F130" s="4" t="e">
        <f t="shared" si="5"/>
        <v>#DIV/0!</v>
      </c>
      <c r="G130" s="11" t="e">
        <f t="shared" si="6"/>
        <v>#DIV/0!</v>
      </c>
      <c r="H130" s="8" t="e">
        <f t="shared" si="7"/>
        <v>#DIV/0!</v>
      </c>
    </row>
    <row r="131" spans="1:8" x14ac:dyDescent="0.3">
      <c r="A131">
        <v>910</v>
      </c>
      <c r="B131" s="2" t="s">
        <v>120</v>
      </c>
      <c r="C131" s="4">
        <v>291850</v>
      </c>
      <c r="D131" s="4" t="e">
        <f t="shared" si="4"/>
        <v>#DIV/0!</v>
      </c>
      <c r="E131" s="4">
        <v>303770</v>
      </c>
      <c r="F131" s="4" t="e">
        <f t="shared" si="5"/>
        <v>#DIV/0!</v>
      </c>
      <c r="G131" s="11" t="e">
        <f t="shared" si="6"/>
        <v>#DIV/0!</v>
      </c>
      <c r="H131" s="8" t="e">
        <f t="shared" si="7"/>
        <v>#DIV/0!</v>
      </c>
    </row>
    <row r="132" spans="1:8" x14ac:dyDescent="0.3">
      <c r="A132" s="1">
        <v>2900</v>
      </c>
      <c r="B132" s="1" t="s">
        <v>98</v>
      </c>
      <c r="C132" s="5">
        <f>SUM(C128:C131)</f>
        <v>8835624</v>
      </c>
      <c r="D132" s="5" t="e">
        <f t="shared" si="4"/>
        <v>#DIV/0!</v>
      </c>
      <c r="E132" s="5">
        <f>SUM(E128:E131)</f>
        <v>8947688</v>
      </c>
      <c r="F132" s="5" t="e">
        <f t="shared" si="5"/>
        <v>#DIV/0!</v>
      </c>
      <c r="G132" s="15" t="e">
        <f t="shared" si="6"/>
        <v>#DIV/0!</v>
      </c>
      <c r="H132" s="14" t="e">
        <f t="shared" si="7"/>
        <v>#DIV/0!</v>
      </c>
    </row>
    <row r="133" spans="1:8" x14ac:dyDescent="0.3">
      <c r="B133" s="1"/>
      <c r="C133" s="5"/>
      <c r="D133" s="4"/>
      <c r="E133" s="5"/>
      <c r="F133" s="4"/>
      <c r="G133" s="11"/>
      <c r="H133" s="8"/>
    </row>
    <row r="134" spans="1:8" x14ac:dyDescent="0.3">
      <c r="B134" s="1" t="s">
        <v>121</v>
      </c>
      <c r="C134" s="5">
        <v>32768376</v>
      </c>
      <c r="D134" s="5" t="e">
        <f t="shared" si="4"/>
        <v>#DIV/0!</v>
      </c>
      <c r="E134" s="5">
        <v>31950615</v>
      </c>
      <c r="F134" s="5" t="e">
        <f t="shared" si="5"/>
        <v>#DIV/0!</v>
      </c>
      <c r="G134" s="15" t="e">
        <f t="shared" si="6"/>
        <v>#DIV/0!</v>
      </c>
      <c r="H134" s="14" t="e">
        <f t="shared" si="7"/>
        <v>#DIV/0!</v>
      </c>
    </row>
    <row r="135" spans="1:8" x14ac:dyDescent="0.3">
      <c r="B135" s="1"/>
      <c r="C135" s="5"/>
      <c r="D135" s="4"/>
      <c r="E135" s="5"/>
      <c r="F135" s="4"/>
      <c r="G135" s="11"/>
      <c r="H135" s="8"/>
    </row>
    <row r="136" spans="1:8" x14ac:dyDescent="0.3">
      <c r="B136" s="1" t="s">
        <v>105</v>
      </c>
      <c r="C136" s="5">
        <v>69153656</v>
      </c>
      <c r="D136" s="5" t="e">
        <f t="shared" ref="D136:D199" si="8">C136/$J$1</f>
        <v>#DIV/0!</v>
      </c>
      <c r="E136" s="5">
        <v>68187785</v>
      </c>
      <c r="F136" s="5" t="e">
        <f t="shared" ref="F136:F199" si="9">E136/$J$2</f>
        <v>#DIV/0!</v>
      </c>
      <c r="G136" s="15" t="e">
        <f t="shared" ref="G136:G191" si="10">F136-D136</f>
        <v>#DIV/0!</v>
      </c>
      <c r="H136" s="14" t="e">
        <f t="shared" ref="H136:H191" si="11">G136/D136</f>
        <v>#DIV/0!</v>
      </c>
    </row>
    <row r="137" spans="1:8" x14ac:dyDescent="0.3">
      <c r="C137" s="4"/>
      <c r="D137" s="4"/>
      <c r="E137" s="4"/>
      <c r="F137" s="4"/>
      <c r="G137" s="11"/>
      <c r="H137" s="8"/>
    </row>
    <row r="138" spans="1:8" x14ac:dyDescent="0.3">
      <c r="A138" s="1">
        <v>6300</v>
      </c>
      <c r="B138" s="1" t="s">
        <v>100</v>
      </c>
      <c r="C138" s="5">
        <v>325120</v>
      </c>
      <c r="D138" s="5" t="e">
        <f t="shared" si="8"/>
        <v>#DIV/0!</v>
      </c>
      <c r="E138" s="5">
        <v>1000000</v>
      </c>
      <c r="F138" s="5" t="e">
        <f t="shared" si="9"/>
        <v>#DIV/0!</v>
      </c>
      <c r="G138" s="15" t="e">
        <f t="shared" si="10"/>
        <v>#DIV/0!</v>
      </c>
      <c r="H138" s="14" t="e">
        <f t="shared" si="11"/>
        <v>#DIV/0!</v>
      </c>
    </row>
    <row r="139" spans="1:8" x14ac:dyDescent="0.3">
      <c r="D139" s="4"/>
      <c r="F139" s="4"/>
      <c r="G139" s="11"/>
      <c r="H139" s="8"/>
    </row>
    <row r="140" spans="1:8" x14ac:dyDescent="0.3">
      <c r="B140" t="s">
        <v>102</v>
      </c>
      <c r="C140" s="4">
        <v>5450508</v>
      </c>
      <c r="D140" s="4" t="e">
        <f t="shared" si="8"/>
        <v>#DIV/0!</v>
      </c>
      <c r="E140" s="4">
        <v>5659586</v>
      </c>
      <c r="F140" s="4" t="e">
        <f t="shared" si="9"/>
        <v>#DIV/0!</v>
      </c>
      <c r="G140" s="11" t="e">
        <f t="shared" si="10"/>
        <v>#DIV/0!</v>
      </c>
      <c r="H140" s="8" t="e">
        <f t="shared" si="11"/>
        <v>#DIV/0!</v>
      </c>
    </row>
    <row r="141" spans="1:8" x14ac:dyDescent="0.3">
      <c r="B141" t="s">
        <v>341</v>
      </c>
      <c r="C141" s="4">
        <v>6596662</v>
      </c>
      <c r="D141" s="4" t="e">
        <f t="shared" si="8"/>
        <v>#DIV/0!</v>
      </c>
      <c r="E141" s="4">
        <v>3452199</v>
      </c>
      <c r="F141" s="4" t="e">
        <f t="shared" si="9"/>
        <v>#DIV/0!</v>
      </c>
      <c r="G141" s="11" t="e">
        <f t="shared" si="10"/>
        <v>#DIV/0!</v>
      </c>
      <c r="H141" s="8" t="e">
        <f t="shared" si="11"/>
        <v>#DIV/0!</v>
      </c>
    </row>
    <row r="142" spans="1:8" x14ac:dyDescent="0.3">
      <c r="A142" s="1">
        <v>8000</v>
      </c>
      <c r="B142" s="1" t="s">
        <v>102</v>
      </c>
      <c r="C142" s="15">
        <f>SUM(C140:C141)</f>
        <v>12047170</v>
      </c>
      <c r="D142" s="5" t="e">
        <f t="shared" si="8"/>
        <v>#DIV/0!</v>
      </c>
      <c r="E142" s="15">
        <f>SUM(E140:E141)</f>
        <v>9111785</v>
      </c>
      <c r="F142" s="5" t="e">
        <f t="shared" si="9"/>
        <v>#DIV/0!</v>
      </c>
      <c r="G142" s="15" t="e">
        <f t="shared" si="10"/>
        <v>#DIV/0!</v>
      </c>
      <c r="H142" s="14" t="e">
        <f t="shared" si="11"/>
        <v>#DIV/0!</v>
      </c>
    </row>
    <row r="143" spans="1:8" x14ac:dyDescent="0.3">
      <c r="A143" s="1"/>
      <c r="B143" s="1"/>
      <c r="C143" s="15"/>
      <c r="D143" s="5"/>
      <c r="E143" s="15"/>
      <c r="F143" s="5"/>
      <c r="G143" s="15"/>
      <c r="H143" s="14"/>
    </row>
    <row r="144" spans="1:8" x14ac:dyDescent="0.3">
      <c r="B144" s="1" t="s">
        <v>106</v>
      </c>
      <c r="C144" s="5">
        <v>81525946</v>
      </c>
      <c r="D144" s="5" t="e">
        <f t="shared" si="8"/>
        <v>#DIV/0!</v>
      </c>
      <c r="E144" s="5">
        <v>78299570</v>
      </c>
      <c r="F144" s="5" t="e">
        <f t="shared" si="9"/>
        <v>#DIV/0!</v>
      </c>
      <c r="G144" s="15" t="e">
        <f t="shared" si="10"/>
        <v>#DIV/0!</v>
      </c>
      <c r="H144" s="14" t="e">
        <f t="shared" si="11"/>
        <v>#DIV/0!</v>
      </c>
    </row>
    <row r="145" spans="1:8" x14ac:dyDescent="0.3">
      <c r="D145" s="4"/>
      <c r="F145" s="4"/>
      <c r="G145" s="11"/>
      <c r="H145" s="8"/>
    </row>
    <row r="146" spans="1:8" x14ac:dyDescent="0.3">
      <c r="A146" s="91" t="s">
        <v>342</v>
      </c>
      <c r="B146" s="91"/>
      <c r="C146" s="91"/>
      <c r="D146" s="91"/>
      <c r="E146" s="91"/>
      <c r="F146" s="91"/>
      <c r="G146" s="91"/>
      <c r="H146" s="91"/>
    </row>
    <row r="147" spans="1:8" x14ac:dyDescent="0.3">
      <c r="A147">
        <v>100</v>
      </c>
      <c r="B147" t="s">
        <v>226</v>
      </c>
      <c r="C147" s="4">
        <v>40800</v>
      </c>
      <c r="D147" s="4" t="e">
        <f t="shared" si="8"/>
        <v>#DIV/0!</v>
      </c>
      <c r="E147" s="4">
        <v>40800</v>
      </c>
      <c r="F147" s="4" t="e">
        <f t="shared" si="9"/>
        <v>#DIV/0!</v>
      </c>
      <c r="G147" s="11" t="e">
        <f t="shared" si="10"/>
        <v>#DIV/0!</v>
      </c>
      <c r="H147" s="8" t="e">
        <f t="shared" si="11"/>
        <v>#DIV/0!</v>
      </c>
    </row>
    <row r="148" spans="1:8" x14ac:dyDescent="0.3">
      <c r="B148" s="1" t="s">
        <v>106</v>
      </c>
      <c r="C148" s="15">
        <f>C147</f>
        <v>40800</v>
      </c>
      <c r="D148" s="5" t="e">
        <f t="shared" si="8"/>
        <v>#DIV/0!</v>
      </c>
      <c r="E148" s="15">
        <f>E147</f>
        <v>40800</v>
      </c>
      <c r="F148" s="5" t="e">
        <f t="shared" si="9"/>
        <v>#DIV/0!</v>
      </c>
      <c r="G148" s="15" t="e">
        <f t="shared" si="10"/>
        <v>#DIV/0!</v>
      </c>
      <c r="H148" s="14" t="e">
        <f t="shared" si="11"/>
        <v>#DIV/0!</v>
      </c>
    </row>
    <row r="149" spans="1:8" x14ac:dyDescent="0.3">
      <c r="D149" s="4"/>
      <c r="F149" s="4"/>
      <c r="G149" s="11"/>
      <c r="H149" s="8"/>
    </row>
    <row r="150" spans="1:8" x14ac:dyDescent="0.3">
      <c r="A150" s="91" t="s">
        <v>223</v>
      </c>
      <c r="B150" s="91"/>
      <c r="C150" s="91"/>
      <c r="D150" s="91"/>
      <c r="E150" s="91"/>
      <c r="F150" s="91"/>
      <c r="G150" s="91"/>
      <c r="H150" s="91"/>
    </row>
    <row r="151" spans="1:8" x14ac:dyDescent="0.3">
      <c r="A151">
        <v>100</v>
      </c>
      <c r="B151" t="s">
        <v>226</v>
      </c>
      <c r="C151" s="4">
        <v>2784038</v>
      </c>
      <c r="D151" s="4" t="e">
        <f t="shared" si="8"/>
        <v>#DIV/0!</v>
      </c>
      <c r="E151" s="4">
        <v>2868918</v>
      </c>
      <c r="F151" s="4" t="e">
        <f t="shared" si="9"/>
        <v>#DIV/0!</v>
      </c>
      <c r="G151" s="11" t="e">
        <f t="shared" si="10"/>
        <v>#DIV/0!</v>
      </c>
      <c r="H151" s="8" t="e">
        <f t="shared" si="11"/>
        <v>#DIV/0!</v>
      </c>
    </row>
    <row r="152" spans="1:8" x14ac:dyDescent="0.3">
      <c r="B152" s="1" t="s">
        <v>106</v>
      </c>
      <c r="C152" s="15">
        <f>C151</f>
        <v>2784038</v>
      </c>
      <c r="D152" s="5" t="e">
        <f t="shared" si="8"/>
        <v>#DIV/0!</v>
      </c>
      <c r="E152" s="15">
        <f>E151</f>
        <v>2868918</v>
      </c>
      <c r="F152" s="5" t="e">
        <f t="shared" si="9"/>
        <v>#DIV/0!</v>
      </c>
      <c r="G152" s="15" t="e">
        <f t="shared" si="10"/>
        <v>#DIV/0!</v>
      </c>
      <c r="H152" s="14" t="e">
        <f t="shared" si="11"/>
        <v>#DIV/0!</v>
      </c>
    </row>
    <row r="153" spans="1:8" x14ac:dyDescent="0.3">
      <c r="D153" s="4"/>
      <c r="F153" s="4"/>
      <c r="G153" s="11"/>
      <c r="H153" s="8"/>
    </row>
    <row r="154" spans="1:8" x14ac:dyDescent="0.3">
      <c r="A154" s="91" t="s">
        <v>344</v>
      </c>
      <c r="B154" s="91"/>
      <c r="C154" s="91"/>
      <c r="D154" s="91"/>
      <c r="E154" s="91"/>
      <c r="F154" s="91"/>
      <c r="G154" s="91"/>
      <c r="H154" s="91"/>
    </row>
    <row r="155" spans="1:8" x14ac:dyDescent="0.3">
      <c r="A155">
        <v>600</v>
      </c>
      <c r="B155" t="s">
        <v>346</v>
      </c>
      <c r="C155" s="4">
        <v>476366</v>
      </c>
      <c r="D155" s="4" t="e">
        <f t="shared" si="8"/>
        <v>#DIV/0!</v>
      </c>
      <c r="E155" s="4">
        <v>410075</v>
      </c>
      <c r="F155" s="4" t="e">
        <f t="shared" si="9"/>
        <v>#DIV/0!</v>
      </c>
      <c r="G155" s="11" t="e">
        <f t="shared" si="10"/>
        <v>#DIV/0!</v>
      </c>
      <c r="H155" s="8" t="e">
        <f t="shared" si="11"/>
        <v>#DIV/0!</v>
      </c>
    </row>
    <row r="156" spans="1:8" x14ac:dyDescent="0.3">
      <c r="B156" s="1" t="s">
        <v>106</v>
      </c>
      <c r="C156" s="5">
        <v>530629</v>
      </c>
      <c r="D156" s="5" t="e">
        <f t="shared" si="8"/>
        <v>#DIV/0!</v>
      </c>
      <c r="E156" s="5">
        <v>410075</v>
      </c>
      <c r="F156" s="5" t="e">
        <f t="shared" si="9"/>
        <v>#DIV/0!</v>
      </c>
      <c r="G156" s="15" t="e">
        <f t="shared" si="10"/>
        <v>#DIV/0!</v>
      </c>
      <c r="H156" s="14" t="e">
        <f t="shared" si="11"/>
        <v>#DIV/0!</v>
      </c>
    </row>
    <row r="157" spans="1:8" x14ac:dyDescent="0.3">
      <c r="D157" s="4"/>
      <c r="F157" s="4"/>
      <c r="G157" s="11"/>
      <c r="H157" s="8"/>
    </row>
    <row r="158" spans="1:8" x14ac:dyDescent="0.3">
      <c r="A158" s="91" t="s">
        <v>348</v>
      </c>
      <c r="B158" s="91"/>
      <c r="C158" s="91"/>
      <c r="D158" s="91"/>
      <c r="E158" s="91"/>
      <c r="F158" s="91"/>
      <c r="G158" s="91"/>
      <c r="H158" s="91"/>
    </row>
    <row r="159" spans="1:8" x14ac:dyDescent="0.3">
      <c r="A159">
        <v>600</v>
      </c>
      <c r="B159" t="s">
        <v>346</v>
      </c>
      <c r="C159" s="4">
        <v>1056972</v>
      </c>
      <c r="D159" s="4" t="e">
        <f t="shared" si="8"/>
        <v>#DIV/0!</v>
      </c>
      <c r="E159" s="4">
        <v>982855</v>
      </c>
      <c r="F159" s="4" t="e">
        <f t="shared" si="9"/>
        <v>#DIV/0!</v>
      </c>
      <c r="G159" s="11" t="e">
        <f t="shared" si="10"/>
        <v>#DIV/0!</v>
      </c>
      <c r="H159" s="8" t="e">
        <f t="shared" si="11"/>
        <v>#DIV/0!</v>
      </c>
    </row>
    <row r="160" spans="1:8" x14ac:dyDescent="0.3">
      <c r="A160" s="4"/>
      <c r="B160" s="5" t="s">
        <v>106</v>
      </c>
      <c r="C160" s="15">
        <f>C159</f>
        <v>1056972</v>
      </c>
      <c r="D160" s="5" t="e">
        <f t="shared" si="8"/>
        <v>#DIV/0!</v>
      </c>
      <c r="E160" s="15">
        <f>E159</f>
        <v>982855</v>
      </c>
      <c r="F160" s="5" t="e">
        <f t="shared" si="9"/>
        <v>#DIV/0!</v>
      </c>
      <c r="G160" s="15" t="e">
        <f t="shared" si="10"/>
        <v>#DIV/0!</v>
      </c>
      <c r="H160" s="14" t="e">
        <f t="shared" si="11"/>
        <v>#DIV/0!</v>
      </c>
    </row>
    <row r="161" spans="1:8" x14ac:dyDescent="0.3">
      <c r="D161" s="4"/>
      <c r="F161" s="4"/>
      <c r="G161" s="11"/>
      <c r="H161" s="8"/>
    </row>
    <row r="162" spans="1:8" x14ac:dyDescent="0.3">
      <c r="A162" s="91" t="s">
        <v>349</v>
      </c>
      <c r="B162" s="91"/>
      <c r="C162" s="91"/>
      <c r="D162" s="91"/>
      <c r="E162" s="91"/>
      <c r="F162" s="91"/>
      <c r="G162" s="91"/>
      <c r="H162" s="91"/>
    </row>
    <row r="163" spans="1:8" x14ac:dyDescent="0.3">
      <c r="A163">
        <v>100</v>
      </c>
      <c r="B163" t="s">
        <v>226</v>
      </c>
      <c r="C163" s="4">
        <v>2544411</v>
      </c>
      <c r="D163" s="4" t="e">
        <f t="shared" si="8"/>
        <v>#DIV/0!</v>
      </c>
      <c r="E163" s="4">
        <v>2544411</v>
      </c>
      <c r="F163" s="4" t="e">
        <f t="shared" si="9"/>
        <v>#DIV/0!</v>
      </c>
      <c r="G163" s="11" t="e">
        <f t="shared" si="10"/>
        <v>#DIV/0!</v>
      </c>
      <c r="H163" s="8" t="e">
        <f t="shared" si="11"/>
        <v>#DIV/0!</v>
      </c>
    </row>
    <row r="164" spans="1:8" x14ac:dyDescent="0.3">
      <c r="A164">
        <v>200</v>
      </c>
      <c r="B164" t="s">
        <v>115</v>
      </c>
      <c r="C164" s="4">
        <v>692600</v>
      </c>
      <c r="D164" s="4" t="e">
        <f t="shared" si="8"/>
        <v>#DIV/0!</v>
      </c>
      <c r="E164" s="4">
        <v>692600</v>
      </c>
      <c r="F164" s="4" t="e">
        <f t="shared" si="9"/>
        <v>#DIV/0!</v>
      </c>
      <c r="G164" s="11" t="e">
        <f t="shared" si="10"/>
        <v>#DIV/0!</v>
      </c>
      <c r="H164" s="8" t="e">
        <f t="shared" si="11"/>
        <v>#DIV/0!</v>
      </c>
    </row>
    <row r="165" spans="1:8" x14ac:dyDescent="0.3">
      <c r="A165">
        <v>270</v>
      </c>
      <c r="B165" t="s">
        <v>137</v>
      </c>
      <c r="C165" s="4">
        <v>319268</v>
      </c>
      <c r="D165" s="4" t="e">
        <f t="shared" si="8"/>
        <v>#DIV/0!</v>
      </c>
      <c r="E165" s="4">
        <v>319268</v>
      </c>
      <c r="F165" s="4" t="e">
        <f t="shared" si="9"/>
        <v>#DIV/0!</v>
      </c>
      <c r="G165" s="11" t="e">
        <f t="shared" si="10"/>
        <v>#DIV/0!</v>
      </c>
      <c r="H165" s="8" t="e">
        <f t="shared" si="11"/>
        <v>#DIV/0!</v>
      </c>
    </row>
    <row r="166" spans="1:8" x14ac:dyDescent="0.3">
      <c r="A166">
        <v>300</v>
      </c>
      <c r="B166" t="s">
        <v>332</v>
      </c>
      <c r="C166" s="4">
        <v>656500</v>
      </c>
      <c r="D166" s="4" t="e">
        <f t="shared" si="8"/>
        <v>#DIV/0!</v>
      </c>
      <c r="E166" s="4">
        <v>656500</v>
      </c>
      <c r="F166" s="4" t="e">
        <f t="shared" si="9"/>
        <v>#DIV/0!</v>
      </c>
      <c r="G166" s="11" t="e">
        <f t="shared" si="10"/>
        <v>#DIV/0!</v>
      </c>
      <c r="H166" s="8" t="e">
        <f t="shared" si="11"/>
        <v>#DIV/0!</v>
      </c>
    </row>
    <row r="167" spans="1:8" x14ac:dyDescent="0.3">
      <c r="A167">
        <v>400</v>
      </c>
      <c r="B167" t="s">
        <v>70</v>
      </c>
      <c r="C167" s="4">
        <v>136691</v>
      </c>
      <c r="D167" s="4" t="e">
        <f t="shared" si="8"/>
        <v>#DIV/0!</v>
      </c>
      <c r="E167" s="4">
        <v>136691</v>
      </c>
      <c r="F167" s="4" t="e">
        <f t="shared" si="9"/>
        <v>#DIV/0!</v>
      </c>
      <c r="G167" s="11" t="e">
        <f t="shared" si="10"/>
        <v>#DIV/0!</v>
      </c>
      <c r="H167" s="8" t="e">
        <f t="shared" si="11"/>
        <v>#DIV/0!</v>
      </c>
    </row>
    <row r="168" spans="1:8" x14ac:dyDescent="0.3">
      <c r="A168">
        <v>2100</v>
      </c>
      <c r="B168" t="s">
        <v>81</v>
      </c>
      <c r="C168" s="4">
        <v>223697</v>
      </c>
      <c r="D168" s="4" t="e">
        <f t="shared" si="8"/>
        <v>#DIV/0!</v>
      </c>
      <c r="E168" s="4">
        <v>223697</v>
      </c>
      <c r="F168" s="4" t="e">
        <f t="shared" si="9"/>
        <v>#DIV/0!</v>
      </c>
      <c r="G168" s="11" t="e">
        <f t="shared" si="10"/>
        <v>#DIV/0!</v>
      </c>
      <c r="H168" s="8" t="e">
        <f t="shared" si="11"/>
        <v>#DIV/0!</v>
      </c>
    </row>
    <row r="169" spans="1:8" x14ac:dyDescent="0.3">
      <c r="A169">
        <v>2200</v>
      </c>
      <c r="B169" t="s">
        <v>83</v>
      </c>
      <c r="C169" s="4">
        <v>307575</v>
      </c>
      <c r="D169" s="4" t="e">
        <f t="shared" si="8"/>
        <v>#DIV/0!</v>
      </c>
      <c r="E169" s="4">
        <v>223697</v>
      </c>
      <c r="F169" s="4" t="e">
        <f t="shared" si="9"/>
        <v>#DIV/0!</v>
      </c>
      <c r="G169" s="11" t="e">
        <f t="shared" si="10"/>
        <v>#DIV/0!</v>
      </c>
      <c r="H169" s="8" t="e">
        <f t="shared" si="11"/>
        <v>#DIV/0!</v>
      </c>
    </row>
    <row r="170" spans="1:8" x14ac:dyDescent="0.3">
      <c r="A170">
        <v>2700</v>
      </c>
      <c r="B170" t="s">
        <v>93</v>
      </c>
      <c r="C170" s="4">
        <v>25000</v>
      </c>
      <c r="D170" s="4" t="e">
        <f t="shared" si="8"/>
        <v>#DIV/0!</v>
      </c>
      <c r="E170" s="4">
        <v>25000</v>
      </c>
      <c r="F170" s="4" t="e">
        <f t="shared" si="9"/>
        <v>#DIV/0!</v>
      </c>
      <c r="G170" s="11" t="e">
        <f t="shared" si="10"/>
        <v>#DIV/0!</v>
      </c>
      <c r="H170" s="8" t="e">
        <f t="shared" si="11"/>
        <v>#DIV/0!</v>
      </c>
    </row>
    <row r="171" spans="1:8" x14ac:dyDescent="0.3">
      <c r="A171">
        <v>2900</v>
      </c>
      <c r="B171" t="s">
        <v>150</v>
      </c>
      <c r="C171" s="4">
        <v>2036030</v>
      </c>
      <c r="D171" s="4" t="e">
        <f t="shared" si="8"/>
        <v>#DIV/0!</v>
      </c>
      <c r="E171" s="4">
        <v>2036030</v>
      </c>
      <c r="F171" s="4" t="e">
        <f t="shared" si="9"/>
        <v>#DIV/0!</v>
      </c>
      <c r="G171" s="11" t="e">
        <f t="shared" si="10"/>
        <v>#DIV/0!</v>
      </c>
      <c r="H171" s="8" t="e">
        <f t="shared" si="11"/>
        <v>#DIV/0!</v>
      </c>
    </row>
    <row r="172" spans="1:8" x14ac:dyDescent="0.3">
      <c r="B172" s="1" t="s">
        <v>222</v>
      </c>
      <c r="C172" s="5">
        <v>6385500</v>
      </c>
      <c r="D172" s="5" t="e">
        <f t="shared" si="8"/>
        <v>#DIV/0!</v>
      </c>
      <c r="E172" s="5">
        <v>6385500</v>
      </c>
      <c r="F172" s="5" t="e">
        <f t="shared" si="9"/>
        <v>#DIV/0!</v>
      </c>
      <c r="G172" s="15" t="e">
        <f t="shared" si="10"/>
        <v>#DIV/0!</v>
      </c>
      <c r="H172" s="14" t="e">
        <f t="shared" si="11"/>
        <v>#DIV/0!</v>
      </c>
    </row>
    <row r="173" spans="1:8" x14ac:dyDescent="0.3">
      <c r="D173" s="4"/>
      <c r="F173" s="4"/>
      <c r="G173" s="11"/>
      <c r="H173" s="8"/>
    </row>
    <row r="174" spans="1:8" x14ac:dyDescent="0.3">
      <c r="A174" s="91" t="s">
        <v>240</v>
      </c>
      <c r="B174" s="91"/>
      <c r="C174" s="91"/>
      <c r="D174" s="91"/>
      <c r="E174" s="91"/>
      <c r="F174" s="91"/>
      <c r="G174" s="91"/>
      <c r="H174" s="91"/>
    </row>
    <row r="175" spans="1:8" x14ac:dyDescent="0.3">
      <c r="A175">
        <v>200</v>
      </c>
      <c r="B175" t="s">
        <v>115</v>
      </c>
      <c r="C175" s="4">
        <v>12427040</v>
      </c>
      <c r="D175" s="4" t="e">
        <f t="shared" si="8"/>
        <v>#DIV/0!</v>
      </c>
      <c r="E175" s="4">
        <v>12971010</v>
      </c>
      <c r="F175" s="4" t="e">
        <f t="shared" si="9"/>
        <v>#DIV/0!</v>
      </c>
      <c r="G175" s="11" t="e">
        <f t="shared" si="10"/>
        <v>#DIV/0!</v>
      </c>
      <c r="H175" s="8" t="e">
        <f t="shared" si="11"/>
        <v>#DIV/0!</v>
      </c>
    </row>
    <row r="176" spans="1:8" x14ac:dyDescent="0.3">
      <c r="B176" s="1" t="s">
        <v>106</v>
      </c>
      <c r="C176" s="5">
        <v>13024170</v>
      </c>
      <c r="D176" s="5" t="e">
        <f t="shared" si="8"/>
        <v>#DIV/0!</v>
      </c>
      <c r="E176" s="5">
        <v>13037130</v>
      </c>
      <c r="F176" s="5" t="e">
        <f t="shared" si="9"/>
        <v>#DIV/0!</v>
      </c>
      <c r="G176" s="15" t="e">
        <f t="shared" si="10"/>
        <v>#DIV/0!</v>
      </c>
      <c r="H176" s="14" t="e">
        <f t="shared" si="11"/>
        <v>#DIV/0!</v>
      </c>
    </row>
    <row r="177" spans="1:8" x14ac:dyDescent="0.3">
      <c r="D177" s="4"/>
      <c r="F177" s="4"/>
      <c r="G177" s="11"/>
      <c r="H177" s="8"/>
    </row>
    <row r="178" spans="1:8" x14ac:dyDescent="0.3">
      <c r="A178" s="91" t="s">
        <v>326</v>
      </c>
      <c r="B178" s="91"/>
      <c r="C178" s="91"/>
      <c r="D178" s="91"/>
      <c r="E178" s="91"/>
      <c r="F178" s="91"/>
      <c r="G178" s="91"/>
      <c r="H178" s="91"/>
    </row>
    <row r="179" spans="1:8" x14ac:dyDescent="0.3">
      <c r="A179">
        <v>100</v>
      </c>
      <c r="B179" t="s">
        <v>226</v>
      </c>
      <c r="C179" s="4">
        <v>192700</v>
      </c>
      <c r="D179" s="4" t="e">
        <f t="shared" si="8"/>
        <v>#DIV/0!</v>
      </c>
      <c r="E179" s="4">
        <v>192700</v>
      </c>
      <c r="F179" s="4" t="e">
        <f t="shared" si="9"/>
        <v>#DIV/0!</v>
      </c>
      <c r="G179" s="11" t="e">
        <f t="shared" si="10"/>
        <v>#DIV/0!</v>
      </c>
      <c r="H179" s="8" t="e">
        <f t="shared" si="11"/>
        <v>#DIV/0!</v>
      </c>
    </row>
    <row r="180" spans="1:8" x14ac:dyDescent="0.3">
      <c r="A180">
        <v>2600</v>
      </c>
      <c r="B180" t="s">
        <v>352</v>
      </c>
      <c r="C180" s="4">
        <v>6500</v>
      </c>
      <c r="D180" s="4" t="e">
        <f t="shared" si="8"/>
        <v>#DIV/0!</v>
      </c>
      <c r="E180" s="4">
        <v>6500</v>
      </c>
      <c r="F180" s="4" t="e">
        <f t="shared" si="9"/>
        <v>#DIV/0!</v>
      </c>
      <c r="G180" s="11" t="e">
        <f t="shared" si="10"/>
        <v>#DIV/0!</v>
      </c>
      <c r="H180" s="8" t="e">
        <f t="shared" si="11"/>
        <v>#DIV/0!</v>
      </c>
    </row>
    <row r="181" spans="1:8" x14ac:dyDescent="0.3">
      <c r="A181">
        <v>2700</v>
      </c>
      <c r="B181" t="s">
        <v>353</v>
      </c>
      <c r="C181" s="4">
        <v>250</v>
      </c>
      <c r="D181" s="4" t="e">
        <f t="shared" si="8"/>
        <v>#DIV/0!</v>
      </c>
      <c r="E181" s="4">
        <v>250</v>
      </c>
      <c r="F181" s="4" t="e">
        <f t="shared" si="9"/>
        <v>#DIV/0!</v>
      </c>
      <c r="G181" s="11" t="e">
        <f t="shared" si="10"/>
        <v>#DIV/0!</v>
      </c>
      <c r="H181" s="8" t="e">
        <f t="shared" si="11"/>
        <v>#DIV/0!</v>
      </c>
    </row>
    <row r="182" spans="1:8" x14ac:dyDescent="0.3">
      <c r="A182">
        <v>2900</v>
      </c>
      <c r="B182" t="s">
        <v>150</v>
      </c>
      <c r="C182" s="4">
        <v>7300</v>
      </c>
      <c r="D182" s="4" t="e">
        <f t="shared" si="8"/>
        <v>#DIV/0!</v>
      </c>
      <c r="E182" s="4">
        <v>7300</v>
      </c>
      <c r="F182" s="4" t="e">
        <f t="shared" si="9"/>
        <v>#DIV/0!</v>
      </c>
      <c r="G182" s="11" t="e">
        <f t="shared" si="10"/>
        <v>#DIV/0!</v>
      </c>
      <c r="H182" s="8" t="e">
        <f t="shared" si="11"/>
        <v>#DIV/0!</v>
      </c>
    </row>
    <row r="183" spans="1:8" x14ac:dyDescent="0.3">
      <c r="B183" s="1" t="s">
        <v>222</v>
      </c>
      <c r="C183" s="5">
        <v>200000</v>
      </c>
      <c r="D183" s="5" t="e">
        <f t="shared" si="8"/>
        <v>#DIV/0!</v>
      </c>
      <c r="E183" s="5">
        <v>200000</v>
      </c>
      <c r="F183" s="5" t="e">
        <f t="shared" si="9"/>
        <v>#DIV/0!</v>
      </c>
      <c r="G183" s="15" t="e">
        <f t="shared" si="10"/>
        <v>#DIV/0!</v>
      </c>
      <c r="H183" s="14" t="e">
        <f t="shared" si="11"/>
        <v>#DIV/0!</v>
      </c>
    </row>
    <row r="184" spans="1:8" x14ac:dyDescent="0.3">
      <c r="D184" s="4"/>
      <c r="F184" s="4"/>
      <c r="G184" s="11"/>
      <c r="H184" s="8"/>
    </row>
    <row r="185" spans="1:8" x14ac:dyDescent="0.3">
      <c r="A185" s="91" t="s">
        <v>354</v>
      </c>
      <c r="B185" s="91"/>
      <c r="C185" s="91"/>
      <c r="D185" s="91"/>
      <c r="E185" s="91"/>
      <c r="F185" s="91"/>
      <c r="G185" s="91"/>
      <c r="H185" s="91"/>
    </row>
    <row r="186" spans="1:8" x14ac:dyDescent="0.3">
      <c r="A186">
        <v>100</v>
      </c>
      <c r="B186" t="s">
        <v>226</v>
      </c>
      <c r="C186" s="4">
        <v>32500</v>
      </c>
      <c r="D186" s="4" t="e">
        <f t="shared" si="8"/>
        <v>#DIV/0!</v>
      </c>
      <c r="E186" s="4">
        <v>32500</v>
      </c>
      <c r="F186" s="4" t="e">
        <f t="shared" si="9"/>
        <v>#DIV/0!</v>
      </c>
      <c r="G186" s="11" t="e">
        <f t="shared" si="10"/>
        <v>#DIV/0!</v>
      </c>
      <c r="H186" s="8" t="e">
        <f t="shared" si="11"/>
        <v>#DIV/0!</v>
      </c>
    </row>
    <row r="187" spans="1:8" x14ac:dyDescent="0.3">
      <c r="A187">
        <v>200</v>
      </c>
      <c r="B187" t="s">
        <v>115</v>
      </c>
      <c r="C187" s="4">
        <v>13000</v>
      </c>
      <c r="D187" s="4" t="e">
        <f t="shared" si="8"/>
        <v>#DIV/0!</v>
      </c>
      <c r="E187" s="4">
        <v>13000</v>
      </c>
      <c r="F187" s="4" t="e">
        <f t="shared" si="9"/>
        <v>#DIV/0!</v>
      </c>
      <c r="G187" s="11" t="e">
        <f t="shared" si="10"/>
        <v>#DIV/0!</v>
      </c>
      <c r="H187" s="8" t="e">
        <f t="shared" si="11"/>
        <v>#DIV/0!</v>
      </c>
    </row>
    <row r="188" spans="1:8" x14ac:dyDescent="0.3">
      <c r="A188">
        <v>400</v>
      </c>
      <c r="B188" t="s">
        <v>70</v>
      </c>
      <c r="C188" s="4">
        <v>72456</v>
      </c>
      <c r="D188" s="4" t="e">
        <f t="shared" si="8"/>
        <v>#DIV/0!</v>
      </c>
      <c r="E188" s="4">
        <v>72456</v>
      </c>
      <c r="F188" s="4" t="e">
        <f t="shared" si="9"/>
        <v>#DIV/0!</v>
      </c>
      <c r="G188" s="11" t="e">
        <f t="shared" si="10"/>
        <v>#DIV/0!</v>
      </c>
      <c r="H188" s="8" t="e">
        <f t="shared" si="11"/>
        <v>#DIV/0!</v>
      </c>
    </row>
    <row r="189" spans="1:8" x14ac:dyDescent="0.3">
      <c r="A189">
        <v>2100</v>
      </c>
      <c r="B189" t="s">
        <v>81</v>
      </c>
      <c r="C189" s="4">
        <v>5765</v>
      </c>
      <c r="D189" s="4" t="e">
        <f t="shared" si="8"/>
        <v>#DIV/0!</v>
      </c>
      <c r="E189" s="4">
        <v>5765</v>
      </c>
      <c r="F189" s="4" t="e">
        <f t="shared" si="9"/>
        <v>#DIV/0!</v>
      </c>
      <c r="G189" s="11" t="e">
        <f t="shared" si="10"/>
        <v>#DIV/0!</v>
      </c>
      <c r="H189" s="8" t="e">
        <f t="shared" si="11"/>
        <v>#DIV/0!</v>
      </c>
    </row>
    <row r="190" spans="1:8" x14ac:dyDescent="0.3">
      <c r="A190">
        <v>2200</v>
      </c>
      <c r="B190" t="s">
        <v>83</v>
      </c>
      <c r="C190" s="4">
        <v>3255</v>
      </c>
      <c r="D190" s="4" t="e">
        <f t="shared" si="8"/>
        <v>#DIV/0!</v>
      </c>
      <c r="E190" s="4">
        <v>3255</v>
      </c>
      <c r="F190" s="4" t="e">
        <f t="shared" si="9"/>
        <v>#DIV/0!</v>
      </c>
      <c r="G190" s="11" t="e">
        <f t="shared" si="10"/>
        <v>#DIV/0!</v>
      </c>
      <c r="H190" s="8" t="e">
        <f t="shared" si="11"/>
        <v>#DIV/0!</v>
      </c>
    </row>
    <row r="191" spans="1:8" x14ac:dyDescent="0.3">
      <c r="B191" s="1" t="s">
        <v>222</v>
      </c>
      <c r="C191" s="5">
        <v>126976</v>
      </c>
      <c r="D191" s="5" t="e">
        <f t="shared" si="8"/>
        <v>#DIV/0!</v>
      </c>
      <c r="E191" s="5">
        <v>126976</v>
      </c>
      <c r="F191" s="5" t="e">
        <f t="shared" si="9"/>
        <v>#DIV/0!</v>
      </c>
      <c r="G191" s="15" t="e">
        <f t="shared" si="10"/>
        <v>#DIV/0!</v>
      </c>
      <c r="H191" s="14" t="e">
        <f t="shared" si="11"/>
        <v>#DIV/0!</v>
      </c>
    </row>
    <row r="192" spans="1:8" x14ac:dyDescent="0.3">
      <c r="D192" s="4"/>
      <c r="F192" s="28"/>
      <c r="G192" s="29"/>
      <c r="H192" s="30"/>
    </row>
    <row r="193" spans="1:8" x14ac:dyDescent="0.3">
      <c r="A193" s="91" t="s">
        <v>356</v>
      </c>
      <c r="B193" s="91"/>
      <c r="C193" s="91"/>
      <c r="D193" s="91"/>
      <c r="E193" s="91"/>
      <c r="F193" s="91"/>
      <c r="G193" s="91"/>
      <c r="H193" s="91"/>
    </row>
    <row r="194" spans="1:8" x14ac:dyDescent="0.3">
      <c r="A194">
        <v>440</v>
      </c>
      <c r="B194" t="s">
        <v>145</v>
      </c>
      <c r="C194" s="4">
        <v>65000</v>
      </c>
      <c r="D194" s="4" t="e">
        <f t="shared" si="8"/>
        <v>#DIV/0!</v>
      </c>
      <c r="E194" s="4">
        <v>65000</v>
      </c>
      <c r="F194" s="28" t="e">
        <f t="shared" si="9"/>
        <v>#DIV/0!</v>
      </c>
      <c r="G194" s="29" t="e">
        <f t="shared" ref="G194:G218" si="12">F194-D194</f>
        <v>#DIV/0!</v>
      </c>
      <c r="H194" s="30" t="e">
        <f t="shared" ref="H194:H218" si="13">G194/D194</f>
        <v>#DIV/0!</v>
      </c>
    </row>
    <row r="195" spans="1:8" x14ac:dyDescent="0.3">
      <c r="B195" s="1" t="s">
        <v>222</v>
      </c>
      <c r="C195" s="5">
        <v>109205</v>
      </c>
      <c r="D195" s="5" t="e">
        <f t="shared" si="8"/>
        <v>#DIV/0!</v>
      </c>
      <c r="E195" s="5">
        <v>69205</v>
      </c>
      <c r="F195" s="5" t="e">
        <f t="shared" si="9"/>
        <v>#DIV/0!</v>
      </c>
      <c r="G195" s="15" t="e">
        <f t="shared" si="12"/>
        <v>#DIV/0!</v>
      </c>
      <c r="H195" s="14" t="e">
        <f t="shared" si="13"/>
        <v>#DIV/0!</v>
      </c>
    </row>
    <row r="196" spans="1:8" x14ac:dyDescent="0.3">
      <c r="D196" s="4"/>
      <c r="F196" s="28"/>
      <c r="G196" s="29"/>
      <c r="H196" s="30"/>
    </row>
    <row r="197" spans="1:8" x14ac:dyDescent="0.3">
      <c r="A197" s="91" t="s">
        <v>357</v>
      </c>
      <c r="B197" s="91"/>
      <c r="C197" s="91"/>
      <c r="D197" s="91"/>
      <c r="E197" s="91"/>
      <c r="F197" s="91"/>
      <c r="G197" s="91"/>
      <c r="H197" s="91"/>
    </row>
    <row r="198" spans="1:8" x14ac:dyDescent="0.3">
      <c r="A198">
        <v>100</v>
      </c>
      <c r="B198" t="s">
        <v>226</v>
      </c>
      <c r="C198" s="4">
        <v>2220000</v>
      </c>
      <c r="D198" s="4" t="e">
        <f t="shared" si="8"/>
        <v>#DIV/0!</v>
      </c>
      <c r="E198" s="4">
        <v>2220000</v>
      </c>
      <c r="F198" s="28" t="e">
        <f t="shared" si="9"/>
        <v>#DIV/0!</v>
      </c>
      <c r="G198" s="29" t="e">
        <f t="shared" si="12"/>
        <v>#DIV/0!</v>
      </c>
      <c r="H198" s="30" t="e">
        <f t="shared" si="13"/>
        <v>#DIV/0!</v>
      </c>
    </row>
    <row r="199" spans="1:8" x14ac:dyDescent="0.3">
      <c r="A199">
        <v>200</v>
      </c>
      <c r="B199" t="s">
        <v>115</v>
      </c>
      <c r="C199" s="4">
        <v>2565865</v>
      </c>
      <c r="D199" s="4" t="e">
        <f t="shared" si="8"/>
        <v>#DIV/0!</v>
      </c>
      <c r="E199" s="4">
        <v>2565865</v>
      </c>
      <c r="F199" s="28" t="e">
        <f t="shared" si="9"/>
        <v>#DIV/0!</v>
      </c>
      <c r="G199" s="29" t="e">
        <f t="shared" si="12"/>
        <v>#DIV/0!</v>
      </c>
      <c r="H199" s="30" t="e">
        <f t="shared" si="13"/>
        <v>#DIV/0!</v>
      </c>
    </row>
    <row r="200" spans="1:8" x14ac:dyDescent="0.3">
      <c r="A200">
        <v>300</v>
      </c>
      <c r="B200" t="s">
        <v>332</v>
      </c>
      <c r="C200" s="4">
        <v>138935</v>
      </c>
      <c r="D200" s="4" t="e">
        <f t="shared" ref="D200:D218" si="14">C200/$J$1</f>
        <v>#DIV/0!</v>
      </c>
      <c r="E200" s="4">
        <v>138935</v>
      </c>
      <c r="F200" s="28" t="e">
        <f t="shared" ref="F200:F218" si="15">E200/$J$2</f>
        <v>#DIV/0!</v>
      </c>
      <c r="G200" s="29" t="e">
        <f t="shared" si="12"/>
        <v>#DIV/0!</v>
      </c>
      <c r="H200" s="30" t="e">
        <f t="shared" si="13"/>
        <v>#DIV/0!</v>
      </c>
    </row>
    <row r="201" spans="1:8" x14ac:dyDescent="0.3">
      <c r="A201">
        <v>400</v>
      </c>
      <c r="B201" t="s">
        <v>70</v>
      </c>
      <c r="C201" s="4">
        <v>262500</v>
      </c>
      <c r="D201" s="4" t="e">
        <f t="shared" si="14"/>
        <v>#DIV/0!</v>
      </c>
      <c r="E201" s="4">
        <v>262500</v>
      </c>
      <c r="F201" s="28" t="e">
        <f t="shared" si="15"/>
        <v>#DIV/0!</v>
      </c>
      <c r="G201" s="29" t="e">
        <f t="shared" si="12"/>
        <v>#DIV/0!</v>
      </c>
      <c r="H201" s="30" t="e">
        <f t="shared" si="13"/>
        <v>#DIV/0!</v>
      </c>
    </row>
    <row r="202" spans="1:8" x14ac:dyDescent="0.3">
      <c r="A202">
        <v>800</v>
      </c>
      <c r="B202" t="s">
        <v>180</v>
      </c>
      <c r="C202" s="4">
        <v>40500</v>
      </c>
      <c r="D202" s="4" t="e">
        <f t="shared" si="14"/>
        <v>#DIV/0!</v>
      </c>
      <c r="E202" s="4">
        <v>40500</v>
      </c>
      <c r="F202" s="28" t="e">
        <f t="shared" si="15"/>
        <v>#DIV/0!</v>
      </c>
      <c r="G202" s="29" t="e">
        <f t="shared" si="12"/>
        <v>#DIV/0!</v>
      </c>
      <c r="H202" s="30" t="e">
        <f t="shared" si="13"/>
        <v>#DIV/0!</v>
      </c>
    </row>
    <row r="203" spans="1:8" x14ac:dyDescent="0.3">
      <c r="A203">
        <v>2100</v>
      </c>
      <c r="B203" t="s">
        <v>81</v>
      </c>
      <c r="C203" s="4">
        <v>502000</v>
      </c>
      <c r="D203" s="4" t="e">
        <f t="shared" si="14"/>
        <v>#DIV/0!</v>
      </c>
      <c r="E203" s="4">
        <v>502000</v>
      </c>
      <c r="F203" s="28" t="e">
        <f t="shared" si="15"/>
        <v>#DIV/0!</v>
      </c>
      <c r="G203" s="29" t="e">
        <f t="shared" si="12"/>
        <v>#DIV/0!</v>
      </c>
      <c r="H203" s="30" t="e">
        <f t="shared" si="13"/>
        <v>#DIV/0!</v>
      </c>
    </row>
    <row r="204" spans="1:8" x14ac:dyDescent="0.3">
      <c r="A204">
        <v>2200</v>
      </c>
      <c r="B204" t="s">
        <v>83</v>
      </c>
      <c r="C204" s="4">
        <v>370200</v>
      </c>
      <c r="D204" s="4" t="e">
        <f t="shared" si="14"/>
        <v>#DIV/0!</v>
      </c>
      <c r="E204" s="4">
        <v>370200</v>
      </c>
      <c r="F204" s="28" t="e">
        <f t="shared" si="15"/>
        <v>#DIV/0!</v>
      </c>
      <c r="G204" s="29" t="e">
        <f t="shared" si="12"/>
        <v>#DIV/0!</v>
      </c>
      <c r="H204" s="30" t="e">
        <f t="shared" si="13"/>
        <v>#DIV/0!</v>
      </c>
    </row>
    <row r="205" spans="1:8" x14ac:dyDescent="0.3">
      <c r="A205">
        <v>2700</v>
      </c>
      <c r="B205" t="s">
        <v>93</v>
      </c>
      <c r="C205" s="4">
        <v>100000</v>
      </c>
      <c r="D205" s="4" t="e">
        <f t="shared" si="14"/>
        <v>#DIV/0!</v>
      </c>
      <c r="E205" s="4">
        <v>100000</v>
      </c>
      <c r="F205" s="28" t="e">
        <f t="shared" si="15"/>
        <v>#DIV/0!</v>
      </c>
      <c r="G205" s="29" t="e">
        <f t="shared" si="12"/>
        <v>#DIV/0!</v>
      </c>
      <c r="H205" s="30" t="e">
        <f t="shared" si="13"/>
        <v>#DIV/0!</v>
      </c>
    </row>
    <row r="206" spans="1:8" x14ac:dyDescent="0.3">
      <c r="B206" s="1" t="s">
        <v>106</v>
      </c>
      <c r="C206" s="5">
        <v>6200000</v>
      </c>
      <c r="D206" s="5" t="e">
        <f t="shared" si="14"/>
        <v>#DIV/0!</v>
      </c>
      <c r="E206" s="5">
        <v>6200000</v>
      </c>
      <c r="F206" s="5" t="e">
        <f t="shared" si="15"/>
        <v>#DIV/0!</v>
      </c>
      <c r="G206" s="15" t="e">
        <f t="shared" si="12"/>
        <v>#DIV/0!</v>
      </c>
      <c r="H206" s="14" t="e">
        <f t="shared" si="13"/>
        <v>#DIV/0!</v>
      </c>
    </row>
    <row r="207" spans="1:8" x14ac:dyDescent="0.3">
      <c r="D207" s="4"/>
      <c r="F207" s="28"/>
      <c r="G207" s="29"/>
      <c r="H207" s="30"/>
    </row>
    <row r="208" spans="1:8" x14ac:dyDescent="0.3">
      <c r="A208" s="91" t="s">
        <v>359</v>
      </c>
      <c r="B208" s="91"/>
      <c r="C208" s="91"/>
      <c r="D208" s="91"/>
      <c r="E208" s="91"/>
      <c r="F208" s="91"/>
      <c r="G208" s="91"/>
      <c r="H208" s="91"/>
    </row>
    <row r="209" spans="1:8" x14ac:dyDescent="0.3">
      <c r="A209">
        <v>200</v>
      </c>
      <c r="B209" t="s">
        <v>115</v>
      </c>
      <c r="C209" s="4">
        <v>355928</v>
      </c>
      <c r="D209" s="4" t="e">
        <f t="shared" si="14"/>
        <v>#DIV/0!</v>
      </c>
      <c r="E209" s="4">
        <v>355706</v>
      </c>
      <c r="F209" s="28" t="e">
        <f t="shared" si="15"/>
        <v>#DIV/0!</v>
      </c>
      <c r="G209" s="29" t="e">
        <f t="shared" si="12"/>
        <v>#DIV/0!</v>
      </c>
      <c r="H209" s="30" t="e">
        <f t="shared" si="13"/>
        <v>#DIV/0!</v>
      </c>
    </row>
    <row r="210" spans="1:8" x14ac:dyDescent="0.3">
      <c r="B210" s="1" t="s">
        <v>106</v>
      </c>
      <c r="C210" s="5">
        <v>560870</v>
      </c>
      <c r="D210" s="5" t="e">
        <f t="shared" si="14"/>
        <v>#DIV/0!</v>
      </c>
      <c r="E210" s="5">
        <v>604942</v>
      </c>
      <c r="F210" s="5" t="e">
        <f t="shared" si="15"/>
        <v>#DIV/0!</v>
      </c>
      <c r="G210" s="15" t="e">
        <f t="shared" si="12"/>
        <v>#DIV/0!</v>
      </c>
      <c r="H210" s="14" t="e">
        <f t="shared" si="13"/>
        <v>#DIV/0!</v>
      </c>
    </row>
    <row r="211" spans="1:8" x14ac:dyDescent="0.3">
      <c r="D211" s="4"/>
      <c r="F211" s="28"/>
      <c r="G211" s="29"/>
      <c r="H211" s="30"/>
    </row>
    <row r="212" spans="1:8" x14ac:dyDescent="0.3">
      <c r="A212" s="91" t="s">
        <v>252</v>
      </c>
      <c r="B212" s="91"/>
      <c r="C212" s="91"/>
      <c r="D212" s="91"/>
      <c r="E212" s="91"/>
      <c r="F212" s="91"/>
      <c r="G212" s="91"/>
      <c r="H212" s="91"/>
    </row>
    <row r="213" spans="1:8" x14ac:dyDescent="0.3">
      <c r="A213">
        <v>3100</v>
      </c>
      <c r="B213" t="s">
        <v>372</v>
      </c>
      <c r="C213" s="4">
        <v>3200499</v>
      </c>
      <c r="D213" s="4" t="e">
        <f t="shared" si="14"/>
        <v>#DIV/0!</v>
      </c>
      <c r="E213" s="4">
        <v>3193926</v>
      </c>
      <c r="F213" s="28" t="e">
        <f t="shared" si="15"/>
        <v>#DIV/0!</v>
      </c>
      <c r="G213" s="29" t="e">
        <f t="shared" si="12"/>
        <v>#DIV/0!</v>
      </c>
      <c r="H213" s="30" t="e">
        <f t="shared" si="13"/>
        <v>#DIV/0!</v>
      </c>
    </row>
    <row r="214" spans="1:8" x14ac:dyDescent="0.3">
      <c r="B214" s="1" t="s">
        <v>106</v>
      </c>
      <c r="C214" s="5">
        <v>3407195</v>
      </c>
      <c r="D214" s="5" t="e">
        <f t="shared" si="14"/>
        <v>#DIV/0!</v>
      </c>
      <c r="E214" s="5">
        <v>3400662</v>
      </c>
      <c r="F214" s="5" t="e">
        <f t="shared" si="15"/>
        <v>#DIV/0!</v>
      </c>
      <c r="G214" s="15" t="e">
        <f t="shared" si="12"/>
        <v>#DIV/0!</v>
      </c>
      <c r="H214" s="14" t="e">
        <f t="shared" si="13"/>
        <v>#DIV/0!</v>
      </c>
    </row>
    <row r="215" spans="1:8" x14ac:dyDescent="0.3">
      <c r="D215" s="4"/>
      <c r="F215" s="28"/>
      <c r="G215" s="29"/>
      <c r="H215" s="30"/>
    </row>
    <row r="216" spans="1:8" x14ac:dyDescent="0.3">
      <c r="A216" s="91" t="s">
        <v>258</v>
      </c>
      <c r="B216" s="91"/>
      <c r="C216" s="91"/>
      <c r="D216" s="91"/>
      <c r="E216" s="91"/>
      <c r="F216" s="91"/>
      <c r="G216" s="91"/>
      <c r="H216" s="91"/>
    </row>
    <row r="217" spans="1:8" x14ac:dyDescent="0.3">
      <c r="A217">
        <v>4700</v>
      </c>
      <c r="B217" t="s">
        <v>215</v>
      </c>
      <c r="C217" s="4">
        <v>1186355</v>
      </c>
      <c r="D217" s="4" t="e">
        <f t="shared" si="14"/>
        <v>#DIV/0!</v>
      </c>
      <c r="E217" s="4">
        <v>1650000</v>
      </c>
      <c r="F217" s="28" t="e">
        <f t="shared" si="15"/>
        <v>#DIV/0!</v>
      </c>
      <c r="G217" s="29" t="e">
        <f t="shared" si="12"/>
        <v>#DIV/0!</v>
      </c>
      <c r="H217" s="30" t="e">
        <f t="shared" si="13"/>
        <v>#DIV/0!</v>
      </c>
    </row>
    <row r="218" spans="1:8" x14ac:dyDescent="0.3">
      <c r="B218" s="1" t="s">
        <v>222</v>
      </c>
      <c r="C218" s="5">
        <v>1291168</v>
      </c>
      <c r="D218" s="5" t="e">
        <f t="shared" si="14"/>
        <v>#DIV/0!</v>
      </c>
      <c r="E218" s="5">
        <v>1672160</v>
      </c>
      <c r="F218" s="5" t="e">
        <f t="shared" si="15"/>
        <v>#DIV/0!</v>
      </c>
      <c r="G218" s="15" t="e">
        <f t="shared" si="12"/>
        <v>#DIV/0!</v>
      </c>
      <c r="H218" s="14" t="e">
        <f t="shared" si="13"/>
        <v>#DIV/0!</v>
      </c>
    </row>
  </sheetData>
  <mergeCells count="13">
    <mergeCell ref="A174:H174"/>
    <mergeCell ref="A146:H146"/>
    <mergeCell ref="A150:H150"/>
    <mergeCell ref="A154:H154"/>
    <mergeCell ref="A158:H158"/>
    <mergeCell ref="A162:H162"/>
    <mergeCell ref="A216:H216"/>
    <mergeCell ref="A178:H178"/>
    <mergeCell ref="A185:H185"/>
    <mergeCell ref="A193:H193"/>
    <mergeCell ref="A197:H197"/>
    <mergeCell ref="A208:H208"/>
    <mergeCell ref="A212:H2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Sheet1</vt:lpstr>
      <vt:lpstr>White Pine Revenue</vt:lpstr>
      <vt:lpstr>White Pine Expenses</vt:lpstr>
      <vt:lpstr>Washoe Revenue</vt:lpstr>
      <vt:lpstr>Washoe Expenditure</vt:lpstr>
      <vt:lpstr>Storey Revenue</vt:lpstr>
      <vt:lpstr>Storey Expenditure</vt:lpstr>
      <vt:lpstr>Pershing Revenue</vt:lpstr>
      <vt:lpstr>Pershing Expenses</vt:lpstr>
      <vt:lpstr>Nye Revenue</vt:lpstr>
      <vt:lpstr>Nye Expenses</vt:lpstr>
      <vt:lpstr>Lyon Revenue</vt:lpstr>
      <vt:lpstr>Lyon Expenditure</vt:lpstr>
      <vt:lpstr>Revenue Lincoln</vt:lpstr>
      <vt:lpstr>Expenditures Lincoln</vt:lpstr>
      <vt:lpstr>Lander Revenue</vt:lpstr>
      <vt:lpstr>Lander Expenditure</vt:lpstr>
      <vt:lpstr>Humboldt Revenue</vt:lpstr>
      <vt:lpstr>Humboldt Expenditure</vt:lpstr>
      <vt:lpstr>Esmeralda Revenue</vt:lpstr>
      <vt:lpstr>Esmeralda Expenditure</vt:lpstr>
      <vt:lpstr>Elko Revenue</vt:lpstr>
      <vt:lpstr>Elko Expenditure</vt:lpstr>
      <vt:lpstr>Douglas Revenues</vt:lpstr>
      <vt:lpstr>Douglas Expenses</vt:lpstr>
      <vt:lpstr>Clark Revenue</vt:lpstr>
      <vt:lpstr>Clark Expenditures</vt:lpstr>
      <vt:lpstr>Revenue Churchill</vt:lpstr>
      <vt:lpstr>Expenditures Churchill</vt:lpstr>
      <vt:lpstr>Revenue Carson</vt:lpstr>
      <vt:lpstr>Expenditures Carson</vt:lpstr>
      <vt:lpstr>Mineral Revenue</vt:lpstr>
      <vt:lpstr>Mineral 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2019-04-24T19:49:02Z</cp:lastPrinted>
  <dcterms:created xsi:type="dcterms:W3CDTF">2019-04-11T19:06:46Z</dcterms:created>
  <dcterms:modified xsi:type="dcterms:W3CDTF">2019-08-27T12:39:36Z</dcterms:modified>
</cp:coreProperties>
</file>